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ÁMARAS 2022\Reporte Regional 2022\Octubre\"/>
    </mc:Choice>
  </mc:AlternateContent>
  <bookViews>
    <workbookView xWindow="0" yWindow="0" windowWidth="20490" windowHeight="7755" tabRatio="801"/>
  </bookViews>
  <sheets>
    <sheet name="Perucámaras " sheetId="1" r:id="rId1"/>
    <sheet name="Índice" sheetId="3" r:id="rId2"/>
    <sheet name="Macro Región Centro" sheetId="12" r:id="rId3"/>
    <sheet name="1. Áncash" sheetId="4" r:id="rId4"/>
    <sheet name="Ancash" sheetId="13" state="hidden" r:id="rId5"/>
    <sheet name="2. Apurímac" sheetId="5" r:id="rId6"/>
    <sheet name="3. Ayacucho" sheetId="6" r:id="rId7"/>
    <sheet name="4. Huancavelica" sheetId="7" r:id="rId8"/>
    <sheet name="5. Huánuco" sheetId="8" r:id="rId9"/>
    <sheet name="6. Ica" sheetId="9" r:id="rId10"/>
    <sheet name="7. Junín" sheetId="15" r:id="rId11"/>
    <sheet name="8. Pasco" sheetId="16" r:id="rId12"/>
  </sheets>
  <externalReferences>
    <externalReference r:id="rId13"/>
    <externalReference r:id="rId14"/>
  </externalReferences>
  <definedNames>
    <definedName name="_xlnm._FilterDatabase" localSheetId="1" hidden="1">Índice!#REF!</definedName>
    <definedName name="_xlnm._FilterDatabase" localSheetId="2" hidden="1">'Macro Región Centro'!$R$9:$V$9</definedName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2" l="1"/>
  <c r="J21" i="12"/>
  <c r="I21" i="12"/>
  <c r="H21" i="12"/>
  <c r="G21" i="12"/>
  <c r="N19" i="12"/>
  <c r="N20" i="12"/>
  <c r="E37" i="12"/>
  <c r="Q24" i="12"/>
  <c r="K35" i="12"/>
  <c r="K34" i="12"/>
  <c r="K33" i="12"/>
  <c r="J35" i="12"/>
  <c r="J34" i="12"/>
  <c r="J33" i="12"/>
  <c r="H35" i="12"/>
  <c r="H34" i="12"/>
  <c r="H33" i="12"/>
  <c r="G35" i="12"/>
  <c r="G34" i="12"/>
  <c r="G33" i="12"/>
  <c r="H111" i="16"/>
  <c r="I111" i="16" s="1"/>
  <c r="G111" i="16"/>
  <c r="E111" i="16"/>
  <c r="D111" i="16"/>
  <c r="J108" i="16" s="1"/>
  <c r="J110" i="16"/>
  <c r="I110" i="16"/>
  <c r="F110" i="16"/>
  <c r="J109" i="16"/>
  <c r="I109" i="16"/>
  <c r="F109" i="16"/>
  <c r="I108" i="16"/>
  <c r="F108" i="16"/>
  <c r="I107" i="16"/>
  <c r="F107" i="16"/>
  <c r="J106" i="16"/>
  <c r="I106" i="16"/>
  <c r="F106" i="16"/>
  <c r="I105" i="16"/>
  <c r="F105" i="16"/>
  <c r="I104" i="16"/>
  <c r="F104" i="16"/>
  <c r="H99" i="16"/>
  <c r="G99" i="16"/>
  <c r="E99" i="16"/>
  <c r="D99" i="16"/>
  <c r="J98" i="16" s="1"/>
  <c r="I98" i="16"/>
  <c r="F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H87" i="16"/>
  <c r="I87" i="16" s="1"/>
  <c r="G87" i="16"/>
  <c r="E87" i="16"/>
  <c r="D87" i="16"/>
  <c r="J82" i="16" s="1"/>
  <c r="I86" i="16"/>
  <c r="F86" i="16"/>
  <c r="I85" i="16"/>
  <c r="F85" i="16"/>
  <c r="I84" i="16"/>
  <c r="F84" i="16"/>
  <c r="I83" i="16"/>
  <c r="F83" i="16"/>
  <c r="I82" i="16"/>
  <c r="F82" i="16"/>
  <c r="J81" i="16"/>
  <c r="I81" i="16"/>
  <c r="F81" i="16"/>
  <c r="I80" i="16"/>
  <c r="F80" i="16"/>
  <c r="H71" i="16"/>
  <c r="G71" i="16"/>
  <c r="J17" i="16" s="1"/>
  <c r="E71" i="16"/>
  <c r="F71" i="16" s="1"/>
  <c r="D71" i="16"/>
  <c r="I70" i="16"/>
  <c r="F70" i="16"/>
  <c r="I69" i="16"/>
  <c r="F69" i="16"/>
  <c r="I68" i="16"/>
  <c r="F68" i="16"/>
  <c r="I67" i="16"/>
  <c r="F67" i="16"/>
  <c r="I66" i="16"/>
  <c r="F66" i="16"/>
  <c r="I65" i="16"/>
  <c r="F65" i="16"/>
  <c r="I64" i="16"/>
  <c r="F64" i="16"/>
  <c r="I63" i="16"/>
  <c r="F63" i="16"/>
  <c r="I62" i="16"/>
  <c r="F62" i="16"/>
  <c r="I61" i="16"/>
  <c r="F61" i="16"/>
  <c r="I60" i="16"/>
  <c r="F60" i="16"/>
  <c r="H55" i="16"/>
  <c r="I55" i="16" s="1"/>
  <c r="G55" i="16"/>
  <c r="J16" i="16" s="1"/>
  <c r="E55" i="16"/>
  <c r="D55" i="16"/>
  <c r="G16" i="16" s="1"/>
  <c r="I54" i="16"/>
  <c r="F54" i="16"/>
  <c r="I53" i="16"/>
  <c r="F53" i="16"/>
  <c r="I52" i="16"/>
  <c r="F52" i="16"/>
  <c r="I51" i="16"/>
  <c r="F51" i="16"/>
  <c r="I50" i="16"/>
  <c r="F50" i="16"/>
  <c r="I49" i="16"/>
  <c r="F49" i="16"/>
  <c r="I48" i="16"/>
  <c r="F48" i="16"/>
  <c r="I47" i="16"/>
  <c r="F47" i="16"/>
  <c r="I46" i="16"/>
  <c r="F46" i="16"/>
  <c r="I45" i="16"/>
  <c r="F45" i="16"/>
  <c r="I44" i="16"/>
  <c r="F44" i="16"/>
  <c r="H39" i="16"/>
  <c r="I39" i="16" s="1"/>
  <c r="G39" i="16"/>
  <c r="J15" i="16" s="1"/>
  <c r="E39" i="16"/>
  <c r="D39" i="16"/>
  <c r="G15" i="16" s="1"/>
  <c r="I38" i="16"/>
  <c r="F38" i="16"/>
  <c r="I37" i="16"/>
  <c r="F37" i="16"/>
  <c r="I36" i="16"/>
  <c r="F36" i="16"/>
  <c r="I35" i="16"/>
  <c r="F35" i="16"/>
  <c r="I34" i="16"/>
  <c r="F34" i="16"/>
  <c r="I33" i="16"/>
  <c r="F33" i="16"/>
  <c r="I32" i="16"/>
  <c r="F32" i="16"/>
  <c r="I31" i="16"/>
  <c r="F31" i="16"/>
  <c r="I30" i="16"/>
  <c r="F30" i="16"/>
  <c r="I29" i="16"/>
  <c r="F29" i="16"/>
  <c r="I28" i="16"/>
  <c r="F28" i="16"/>
  <c r="K17" i="16"/>
  <c r="H17" i="16"/>
  <c r="G17" i="16"/>
  <c r="K16" i="16"/>
  <c r="H16" i="16"/>
  <c r="I16" i="16" s="1"/>
  <c r="H111" i="15"/>
  <c r="I111" i="15" s="1"/>
  <c r="G111" i="15"/>
  <c r="E111" i="15"/>
  <c r="D111" i="15"/>
  <c r="J110" i="15" s="1"/>
  <c r="I110" i="15"/>
  <c r="F110" i="15"/>
  <c r="I109" i="15"/>
  <c r="F109" i="15"/>
  <c r="I108" i="15"/>
  <c r="F108" i="15"/>
  <c r="J107" i="15"/>
  <c r="I107" i="15"/>
  <c r="F107" i="15"/>
  <c r="I106" i="15"/>
  <c r="F106" i="15"/>
  <c r="I105" i="15"/>
  <c r="F105" i="15"/>
  <c r="I104" i="15"/>
  <c r="F104" i="15"/>
  <c r="H99" i="15"/>
  <c r="I99" i="15" s="1"/>
  <c r="G99" i="15"/>
  <c r="E99" i="15"/>
  <c r="F99" i="15" s="1"/>
  <c r="D99" i="15"/>
  <c r="J98" i="15" s="1"/>
  <c r="I98" i="15"/>
  <c r="F98" i="15"/>
  <c r="I97" i="15"/>
  <c r="F97" i="15"/>
  <c r="I96" i="15"/>
  <c r="F96" i="15"/>
  <c r="I95" i="15"/>
  <c r="F95" i="15"/>
  <c r="I94" i="15"/>
  <c r="F94" i="15"/>
  <c r="I93" i="15"/>
  <c r="F93" i="15"/>
  <c r="I92" i="15"/>
  <c r="F92" i="15"/>
  <c r="H87" i="15"/>
  <c r="I87" i="15" s="1"/>
  <c r="G87" i="15"/>
  <c r="E87" i="15"/>
  <c r="D87" i="15"/>
  <c r="F87" i="15" s="1"/>
  <c r="J86" i="15"/>
  <c r="I86" i="15"/>
  <c r="F86" i="15"/>
  <c r="I85" i="15"/>
  <c r="F85" i="15"/>
  <c r="I84" i="15"/>
  <c r="F84" i="15"/>
  <c r="I83" i="15"/>
  <c r="F83" i="15"/>
  <c r="I82" i="15"/>
  <c r="F82" i="15"/>
  <c r="I81" i="15"/>
  <c r="F81" i="15"/>
  <c r="J80" i="15"/>
  <c r="I80" i="15"/>
  <c r="F80" i="15"/>
  <c r="H71" i="15"/>
  <c r="G71" i="15"/>
  <c r="I71" i="15" s="1"/>
  <c r="E71" i="15"/>
  <c r="H17" i="15" s="1"/>
  <c r="D71" i="15"/>
  <c r="G17" i="15" s="1"/>
  <c r="I70" i="15"/>
  <c r="F70" i="15"/>
  <c r="I69" i="15"/>
  <c r="F69" i="15"/>
  <c r="I68" i="15"/>
  <c r="F68" i="15"/>
  <c r="I67" i="15"/>
  <c r="F67" i="15"/>
  <c r="I66" i="15"/>
  <c r="F66" i="15"/>
  <c r="I65" i="15"/>
  <c r="F65" i="15"/>
  <c r="I64" i="15"/>
  <c r="F64" i="15"/>
  <c r="I63" i="15"/>
  <c r="F63" i="15"/>
  <c r="I62" i="15"/>
  <c r="F62" i="15"/>
  <c r="I61" i="15"/>
  <c r="F61" i="15"/>
  <c r="I60" i="15"/>
  <c r="F60" i="15"/>
  <c r="H55" i="15"/>
  <c r="I55" i="15" s="1"/>
  <c r="G55" i="15"/>
  <c r="E55" i="15"/>
  <c r="F55" i="15" s="1"/>
  <c r="D55" i="15"/>
  <c r="I54" i="15"/>
  <c r="F54" i="15"/>
  <c r="I53" i="15"/>
  <c r="F53" i="15"/>
  <c r="I52" i="15"/>
  <c r="F52" i="15"/>
  <c r="I51" i="15"/>
  <c r="F51" i="15"/>
  <c r="I50" i="15"/>
  <c r="F50" i="15"/>
  <c r="I49" i="15"/>
  <c r="F49" i="15"/>
  <c r="I48" i="15"/>
  <c r="F48" i="15"/>
  <c r="I47" i="15"/>
  <c r="F47" i="15"/>
  <c r="I46" i="15"/>
  <c r="F46" i="15"/>
  <c r="I45" i="15"/>
  <c r="F45" i="15"/>
  <c r="I44" i="15"/>
  <c r="F44" i="15"/>
  <c r="H39" i="15"/>
  <c r="I39" i="15" s="1"/>
  <c r="G39" i="15"/>
  <c r="E39" i="15"/>
  <c r="D39" i="15"/>
  <c r="G15" i="15" s="1"/>
  <c r="I38" i="15"/>
  <c r="F38" i="15"/>
  <c r="I37" i="15"/>
  <c r="F37" i="15"/>
  <c r="I36" i="15"/>
  <c r="F36" i="15"/>
  <c r="I35" i="15"/>
  <c r="F35" i="15"/>
  <c r="I34" i="15"/>
  <c r="F34" i="15"/>
  <c r="I33" i="15"/>
  <c r="F33" i="15"/>
  <c r="I32" i="15"/>
  <c r="F32" i="15"/>
  <c r="I31" i="15"/>
  <c r="F31" i="15"/>
  <c r="I30" i="15"/>
  <c r="F30" i="15"/>
  <c r="I29" i="15"/>
  <c r="F29" i="15"/>
  <c r="I28" i="15"/>
  <c r="F28" i="15"/>
  <c r="K17" i="15"/>
  <c r="J17" i="15"/>
  <c r="J16" i="15"/>
  <c r="H16" i="15"/>
  <c r="G16" i="15"/>
  <c r="J15" i="15"/>
  <c r="H89" i="12"/>
  <c r="G89" i="12"/>
  <c r="E89" i="12"/>
  <c r="D89" i="12"/>
  <c r="H73" i="12"/>
  <c r="G73" i="12"/>
  <c r="E73" i="12"/>
  <c r="D73" i="12"/>
  <c r="H57" i="12"/>
  <c r="G57" i="12"/>
  <c r="E57" i="12"/>
  <c r="D57" i="12"/>
  <c r="F44" i="5"/>
  <c r="F45" i="5"/>
  <c r="F46" i="5"/>
  <c r="F47" i="5"/>
  <c r="F48" i="5"/>
  <c r="F49" i="5"/>
  <c r="F50" i="5"/>
  <c r="F51" i="5"/>
  <c r="F52" i="5"/>
  <c r="F53" i="5"/>
  <c r="F54" i="5"/>
  <c r="H105" i="12"/>
  <c r="G105" i="12"/>
  <c r="E105" i="12"/>
  <c r="D105" i="12"/>
  <c r="J103" i="12" s="1"/>
  <c r="H117" i="12"/>
  <c r="G117" i="12"/>
  <c r="E117" i="12"/>
  <c r="D117" i="12"/>
  <c r="J115" i="12" s="1"/>
  <c r="D129" i="12"/>
  <c r="J123" i="12" s="1"/>
  <c r="E129" i="12"/>
  <c r="G129" i="12"/>
  <c r="H129" i="12"/>
  <c r="I122" i="12"/>
  <c r="I123" i="12"/>
  <c r="I124" i="12"/>
  <c r="I125" i="12"/>
  <c r="I126" i="12"/>
  <c r="I127" i="12"/>
  <c r="I128" i="12"/>
  <c r="I56" i="12"/>
  <c r="F60" i="4"/>
  <c r="F61" i="4"/>
  <c r="F62" i="4"/>
  <c r="F63" i="4"/>
  <c r="F64" i="4"/>
  <c r="F65" i="4"/>
  <c r="F66" i="4"/>
  <c r="F67" i="4"/>
  <c r="F68" i="4"/>
  <c r="F69" i="4"/>
  <c r="F70" i="4"/>
  <c r="F128" i="12"/>
  <c r="F88" i="12"/>
  <c r="F127" i="12"/>
  <c r="F126" i="12"/>
  <c r="F125" i="12"/>
  <c r="F124" i="12"/>
  <c r="F123" i="12"/>
  <c r="F122" i="12"/>
  <c r="I115" i="12"/>
  <c r="F115" i="12"/>
  <c r="I114" i="12"/>
  <c r="F114" i="12"/>
  <c r="I113" i="12"/>
  <c r="F113" i="12"/>
  <c r="I112" i="12"/>
  <c r="F112" i="12"/>
  <c r="I111" i="12"/>
  <c r="F111" i="12"/>
  <c r="I110" i="12"/>
  <c r="F110" i="12"/>
  <c r="I103" i="12"/>
  <c r="F103" i="12"/>
  <c r="I102" i="12"/>
  <c r="F102" i="12"/>
  <c r="I101" i="12"/>
  <c r="F101" i="12"/>
  <c r="I100" i="12"/>
  <c r="F100" i="12"/>
  <c r="I99" i="12"/>
  <c r="F99" i="12"/>
  <c r="I98" i="12"/>
  <c r="F98" i="12"/>
  <c r="I87" i="12"/>
  <c r="F87" i="12"/>
  <c r="I86" i="12"/>
  <c r="F86" i="12"/>
  <c r="I85" i="12"/>
  <c r="F85" i="12"/>
  <c r="I84" i="12"/>
  <c r="F84" i="12"/>
  <c r="I83" i="12"/>
  <c r="F83" i="12"/>
  <c r="I82" i="12"/>
  <c r="F82" i="12"/>
  <c r="I81" i="12"/>
  <c r="F81" i="12"/>
  <c r="I80" i="12"/>
  <c r="F80" i="12"/>
  <c r="I79" i="12"/>
  <c r="F79" i="12"/>
  <c r="I78" i="12"/>
  <c r="F78" i="12"/>
  <c r="I71" i="12"/>
  <c r="F71" i="12"/>
  <c r="I70" i="12"/>
  <c r="F70" i="12"/>
  <c r="I69" i="12"/>
  <c r="F69" i="12"/>
  <c r="I68" i="12"/>
  <c r="F68" i="12"/>
  <c r="I67" i="12"/>
  <c r="F67" i="12"/>
  <c r="I66" i="12"/>
  <c r="F66" i="12"/>
  <c r="I65" i="12"/>
  <c r="F65" i="12"/>
  <c r="I64" i="12"/>
  <c r="F64" i="12"/>
  <c r="I63" i="12"/>
  <c r="F63" i="12"/>
  <c r="I62" i="12"/>
  <c r="F62" i="12"/>
  <c r="I55" i="12"/>
  <c r="F55" i="12"/>
  <c r="I54" i="12"/>
  <c r="F54" i="12"/>
  <c r="I53" i="12"/>
  <c r="F53" i="12"/>
  <c r="I52" i="12"/>
  <c r="F52" i="12"/>
  <c r="I51" i="12"/>
  <c r="F51" i="12"/>
  <c r="I50" i="12"/>
  <c r="F50" i="12"/>
  <c r="I49" i="12"/>
  <c r="F49" i="12"/>
  <c r="I48" i="12"/>
  <c r="F48" i="12"/>
  <c r="I47" i="12"/>
  <c r="F47" i="12"/>
  <c r="I46" i="12"/>
  <c r="F46" i="12"/>
  <c r="H71" i="4"/>
  <c r="G71" i="4"/>
  <c r="E71" i="4"/>
  <c r="D71" i="4"/>
  <c r="H55" i="4"/>
  <c r="G55" i="4"/>
  <c r="E55" i="4"/>
  <c r="D55" i="4"/>
  <c r="H111" i="4"/>
  <c r="G111" i="4"/>
  <c r="E111" i="4"/>
  <c r="D111" i="4"/>
  <c r="H99" i="4"/>
  <c r="G99" i="4"/>
  <c r="E99" i="4"/>
  <c r="D99" i="4"/>
  <c r="I71" i="16" l="1"/>
  <c r="L17" i="16"/>
  <c r="L16" i="16"/>
  <c r="K15" i="16"/>
  <c r="K18" i="16" s="1"/>
  <c r="K20" i="12" s="1"/>
  <c r="L17" i="15"/>
  <c r="J18" i="15"/>
  <c r="J19" i="12" s="1"/>
  <c r="K15" i="15"/>
  <c r="L15" i="15" s="1"/>
  <c r="J116" i="12"/>
  <c r="J117" i="12"/>
  <c r="J110" i="12"/>
  <c r="J111" i="12"/>
  <c r="J113" i="12"/>
  <c r="J114" i="12"/>
  <c r="J112" i="12"/>
  <c r="F117" i="12"/>
  <c r="J104" i="16"/>
  <c r="J107" i="16"/>
  <c r="J105" i="16"/>
  <c r="F111" i="16"/>
  <c r="I99" i="16"/>
  <c r="J92" i="16"/>
  <c r="F99" i="16"/>
  <c r="J95" i="16"/>
  <c r="J93" i="16"/>
  <c r="J96" i="16"/>
  <c r="J85" i="16"/>
  <c r="F87" i="16"/>
  <c r="I17" i="16"/>
  <c r="O17" i="16" s="1"/>
  <c r="G18" i="16"/>
  <c r="G20" i="12" s="1"/>
  <c r="S17" i="12" s="1"/>
  <c r="F55" i="16"/>
  <c r="F39" i="16"/>
  <c r="H15" i="16"/>
  <c r="H18" i="16" s="1"/>
  <c r="J104" i="15"/>
  <c r="J105" i="15"/>
  <c r="F111" i="15"/>
  <c r="J108" i="15"/>
  <c r="J106" i="15"/>
  <c r="J109" i="15"/>
  <c r="J93" i="15"/>
  <c r="J94" i="15"/>
  <c r="J82" i="15"/>
  <c r="J83" i="15"/>
  <c r="J81" i="15"/>
  <c r="G18" i="15"/>
  <c r="G19" i="12" s="1"/>
  <c r="S16" i="12" s="1"/>
  <c r="I16" i="15"/>
  <c r="F39" i="15"/>
  <c r="J104" i="12"/>
  <c r="F105" i="12"/>
  <c r="J98" i="12"/>
  <c r="J99" i="12"/>
  <c r="O16" i="16"/>
  <c r="J18" i="16"/>
  <c r="I15" i="16"/>
  <c r="J80" i="16"/>
  <c r="J83" i="16"/>
  <c r="J94" i="16"/>
  <c r="J86" i="16"/>
  <c r="J97" i="16"/>
  <c r="J84" i="16"/>
  <c r="I17" i="15"/>
  <c r="O17" i="15" s="1"/>
  <c r="H15" i="15"/>
  <c r="J85" i="15"/>
  <c r="J96" i="15"/>
  <c r="F71" i="15"/>
  <c r="J97" i="15"/>
  <c r="K16" i="15"/>
  <c r="L16" i="15" s="1"/>
  <c r="O16" i="15" s="1"/>
  <c r="J92" i="15"/>
  <c r="J84" i="15"/>
  <c r="J95" i="15"/>
  <c r="J124" i="12"/>
  <c r="J100" i="12"/>
  <c r="J101" i="12"/>
  <c r="J102" i="12"/>
  <c r="F71" i="4"/>
  <c r="J125" i="12"/>
  <c r="J126" i="12"/>
  <c r="J128" i="12"/>
  <c r="J127" i="12"/>
  <c r="J122" i="12"/>
  <c r="F56" i="12"/>
  <c r="F116" i="12"/>
  <c r="I88" i="12"/>
  <c r="I116" i="12"/>
  <c r="I104" i="12"/>
  <c r="F55" i="4"/>
  <c r="F99" i="4"/>
  <c r="I55" i="4"/>
  <c r="F104" i="12"/>
  <c r="F129" i="12"/>
  <c r="I105" i="12"/>
  <c r="I89" i="12"/>
  <c r="F89" i="12"/>
  <c r="F57" i="12"/>
  <c r="I117" i="12"/>
  <c r="I129" i="12"/>
  <c r="I57" i="12"/>
  <c r="I99" i="4"/>
  <c r="F111" i="4"/>
  <c r="I111" i="4"/>
  <c r="I71" i="4"/>
  <c r="H71" i="9"/>
  <c r="K17" i="9" s="1"/>
  <c r="G71" i="9"/>
  <c r="J17" i="9" s="1"/>
  <c r="E71" i="9"/>
  <c r="F71" i="9" s="1"/>
  <c r="D71" i="9"/>
  <c r="G17" i="9" s="1"/>
  <c r="H55" i="9"/>
  <c r="G55" i="9"/>
  <c r="J16" i="9" s="1"/>
  <c r="E55" i="9"/>
  <c r="H16" i="9" s="1"/>
  <c r="D55" i="9"/>
  <c r="H111" i="9"/>
  <c r="G111" i="9"/>
  <c r="E111" i="9"/>
  <c r="D111" i="9"/>
  <c r="J109" i="9" s="1"/>
  <c r="H99" i="9"/>
  <c r="G99" i="9"/>
  <c r="E99" i="9"/>
  <c r="D99" i="9"/>
  <c r="J96" i="9" s="1"/>
  <c r="D39" i="9"/>
  <c r="G15" i="9" s="1"/>
  <c r="E39" i="9"/>
  <c r="H15" i="9" s="1"/>
  <c r="H71" i="8"/>
  <c r="I71" i="8" s="1"/>
  <c r="G71" i="8"/>
  <c r="J17" i="8" s="1"/>
  <c r="E71" i="8"/>
  <c r="F71" i="8" s="1"/>
  <c r="D71" i="8"/>
  <c r="G17" i="8" s="1"/>
  <c r="H111" i="8"/>
  <c r="G111" i="8"/>
  <c r="E111" i="8"/>
  <c r="D111" i="8"/>
  <c r="J110" i="8" s="1"/>
  <c r="H99" i="8"/>
  <c r="I99" i="8" s="1"/>
  <c r="G99" i="8"/>
  <c r="E99" i="8"/>
  <c r="D99" i="8"/>
  <c r="J98" i="8" s="1"/>
  <c r="H55" i="8"/>
  <c r="K16" i="8" s="1"/>
  <c r="G55" i="8"/>
  <c r="J16" i="8" s="1"/>
  <c r="E55" i="8"/>
  <c r="H16" i="8" s="1"/>
  <c r="D55" i="8"/>
  <c r="G16" i="8" s="1"/>
  <c r="I44" i="8"/>
  <c r="I45" i="8"/>
  <c r="H111" i="7"/>
  <c r="G111" i="7"/>
  <c r="E111" i="7"/>
  <c r="D111" i="7"/>
  <c r="J109" i="7" s="1"/>
  <c r="H99" i="7"/>
  <c r="G99" i="7"/>
  <c r="E99" i="7"/>
  <c r="D99" i="7"/>
  <c r="J96" i="7" s="1"/>
  <c r="H71" i="7"/>
  <c r="K17" i="7" s="1"/>
  <c r="G71" i="7"/>
  <c r="J17" i="7" s="1"/>
  <c r="E71" i="7"/>
  <c r="H17" i="7" s="1"/>
  <c r="D71" i="7"/>
  <c r="G17" i="7" s="1"/>
  <c r="H55" i="7"/>
  <c r="I55" i="7" s="1"/>
  <c r="G55" i="7"/>
  <c r="J16" i="7" s="1"/>
  <c r="E55" i="7"/>
  <c r="H16" i="7" s="1"/>
  <c r="D55" i="7"/>
  <c r="G16" i="7" s="1"/>
  <c r="H111" i="6"/>
  <c r="G111" i="6"/>
  <c r="E111" i="6"/>
  <c r="D111" i="6"/>
  <c r="H99" i="6"/>
  <c r="G99" i="6"/>
  <c r="E99" i="6"/>
  <c r="D99" i="6"/>
  <c r="L18" i="16" l="1"/>
  <c r="J20" i="12"/>
  <c r="L15" i="16"/>
  <c r="O15" i="16" s="1"/>
  <c r="L20" i="12"/>
  <c r="K18" i="15"/>
  <c r="I99" i="9"/>
  <c r="I18" i="16"/>
  <c r="O18" i="16" s="1"/>
  <c r="H20" i="12"/>
  <c r="H18" i="15"/>
  <c r="I15" i="15"/>
  <c r="O15" i="15" s="1"/>
  <c r="J105" i="8"/>
  <c r="I111" i="7"/>
  <c r="I111" i="9"/>
  <c r="J104" i="9"/>
  <c r="J105" i="9"/>
  <c r="J104" i="8"/>
  <c r="F111" i="6"/>
  <c r="I99" i="6"/>
  <c r="H17" i="8"/>
  <c r="I55" i="9"/>
  <c r="I55" i="8"/>
  <c r="F55" i="9"/>
  <c r="F99" i="6"/>
  <c r="J97" i="9"/>
  <c r="J110" i="9"/>
  <c r="J97" i="7"/>
  <c r="J98" i="9"/>
  <c r="H17" i="9"/>
  <c r="K16" i="9"/>
  <c r="J92" i="9"/>
  <c r="J106" i="8"/>
  <c r="J93" i="9"/>
  <c r="J106" i="9"/>
  <c r="F99" i="8"/>
  <c r="J94" i="9"/>
  <c r="J107" i="9"/>
  <c r="K16" i="7"/>
  <c r="K17" i="8"/>
  <c r="J98" i="7"/>
  <c r="J95" i="9"/>
  <c r="J108" i="9"/>
  <c r="G16" i="9"/>
  <c r="F55" i="8"/>
  <c r="F111" i="9"/>
  <c r="F99" i="9"/>
  <c r="I71" i="9"/>
  <c r="J107" i="8"/>
  <c r="J108" i="8"/>
  <c r="J109" i="8"/>
  <c r="F111" i="8"/>
  <c r="I111" i="8"/>
  <c r="J92" i="8"/>
  <c r="J94" i="8"/>
  <c r="J95" i="8"/>
  <c r="J96" i="8"/>
  <c r="J97" i="8"/>
  <c r="J93" i="8"/>
  <c r="J110" i="7"/>
  <c r="J104" i="7"/>
  <c r="F111" i="7"/>
  <c r="J107" i="7"/>
  <c r="J105" i="7"/>
  <c r="J106" i="7"/>
  <c r="J108" i="7"/>
  <c r="I99" i="7"/>
  <c r="J93" i="7"/>
  <c r="F99" i="7"/>
  <c r="J92" i="7"/>
  <c r="J94" i="7"/>
  <c r="J95" i="7"/>
  <c r="F71" i="7"/>
  <c r="I71" i="7"/>
  <c r="F55" i="7"/>
  <c r="I111" i="6"/>
  <c r="H71" i="6"/>
  <c r="K17" i="6" s="1"/>
  <c r="G71" i="6"/>
  <c r="J17" i="6" s="1"/>
  <c r="E71" i="6"/>
  <c r="H17" i="6" s="1"/>
  <c r="D71" i="6"/>
  <c r="G17" i="6" s="1"/>
  <c r="H55" i="6"/>
  <c r="G55" i="6"/>
  <c r="J16" i="6" s="1"/>
  <c r="E55" i="6"/>
  <c r="D55" i="6"/>
  <c r="G16" i="6" s="1"/>
  <c r="J105" i="6"/>
  <c r="J106" i="6"/>
  <c r="J107" i="6"/>
  <c r="J108" i="6"/>
  <c r="J109" i="6"/>
  <c r="J110" i="6"/>
  <c r="J104" i="6"/>
  <c r="J93" i="6"/>
  <c r="J94" i="6"/>
  <c r="J95" i="6"/>
  <c r="J96" i="6"/>
  <c r="J97" i="6"/>
  <c r="J98" i="6"/>
  <c r="J92" i="6"/>
  <c r="H111" i="5"/>
  <c r="G111" i="5"/>
  <c r="E111" i="5"/>
  <c r="D111" i="5"/>
  <c r="J106" i="5" s="1"/>
  <c r="H99" i="5"/>
  <c r="G99" i="5"/>
  <c r="E99" i="5"/>
  <c r="D99" i="5"/>
  <c r="J95" i="5" s="1"/>
  <c r="F92" i="5"/>
  <c r="F93" i="5"/>
  <c r="F94" i="5"/>
  <c r="F95" i="5"/>
  <c r="F96" i="5"/>
  <c r="H71" i="5"/>
  <c r="K17" i="5" s="1"/>
  <c r="G71" i="5"/>
  <c r="J17" i="5" s="1"/>
  <c r="E71" i="5"/>
  <c r="D71" i="5"/>
  <c r="G17" i="5" s="1"/>
  <c r="H55" i="5"/>
  <c r="G55" i="5"/>
  <c r="J16" i="5" s="1"/>
  <c r="E55" i="5"/>
  <c r="H16" i="5" s="1"/>
  <c r="D55" i="5"/>
  <c r="G16" i="5" s="1"/>
  <c r="J105" i="4"/>
  <c r="J106" i="4"/>
  <c r="J107" i="4"/>
  <c r="J108" i="4"/>
  <c r="J109" i="4"/>
  <c r="J110" i="4"/>
  <c r="J104" i="4"/>
  <c r="J93" i="4"/>
  <c r="J94" i="4"/>
  <c r="J95" i="4"/>
  <c r="J98" i="4"/>
  <c r="J92" i="4"/>
  <c r="D87" i="4"/>
  <c r="J96" i="4"/>
  <c r="I85" i="4"/>
  <c r="I86" i="4"/>
  <c r="F85" i="4"/>
  <c r="F86" i="4"/>
  <c r="K17" i="4"/>
  <c r="J17" i="4"/>
  <c r="H17" i="4"/>
  <c r="G17" i="4"/>
  <c r="K16" i="4"/>
  <c r="J16" i="4"/>
  <c r="H16" i="4"/>
  <c r="G16" i="4"/>
  <c r="L18" i="15" l="1"/>
  <c r="K19" i="12"/>
  <c r="L19" i="12" s="1"/>
  <c r="I20" i="12"/>
  <c r="T17" i="12"/>
  <c r="I18" i="15"/>
  <c r="H19" i="12"/>
  <c r="J110" i="5"/>
  <c r="J105" i="5"/>
  <c r="J104" i="5"/>
  <c r="F71" i="5"/>
  <c r="H17" i="5"/>
  <c r="I71" i="5"/>
  <c r="J97" i="5"/>
  <c r="J94" i="5"/>
  <c r="J93" i="5"/>
  <c r="J98" i="5"/>
  <c r="I55" i="6"/>
  <c r="K16" i="6"/>
  <c r="F55" i="5"/>
  <c r="J109" i="5"/>
  <c r="I99" i="5"/>
  <c r="J108" i="5"/>
  <c r="I55" i="5"/>
  <c r="K16" i="5"/>
  <c r="J107" i="5"/>
  <c r="J96" i="5"/>
  <c r="F55" i="6"/>
  <c r="H16" i="6"/>
  <c r="J97" i="4"/>
  <c r="I71" i="6"/>
  <c r="F71" i="6"/>
  <c r="F111" i="5"/>
  <c r="I111" i="5"/>
  <c r="F99" i="5"/>
  <c r="J92" i="5"/>
  <c r="O18" i="15" l="1"/>
  <c r="V17" i="12"/>
  <c r="U17" i="12"/>
  <c r="I19" i="12"/>
  <c r="T16" i="12"/>
  <c r="I34" i="12"/>
  <c r="L35" i="12"/>
  <c r="L34" i="12"/>
  <c r="I35" i="12"/>
  <c r="J81" i="4"/>
  <c r="J82" i="4"/>
  <c r="J83" i="4"/>
  <c r="J84" i="4"/>
  <c r="J85" i="4"/>
  <c r="J86" i="4"/>
  <c r="J80" i="4"/>
  <c r="H87" i="5"/>
  <c r="G87" i="5"/>
  <c r="H87" i="6"/>
  <c r="G87" i="6"/>
  <c r="I87" i="6" s="1"/>
  <c r="H87" i="7"/>
  <c r="G87" i="7"/>
  <c r="H87" i="8"/>
  <c r="G87" i="8"/>
  <c r="H87" i="9"/>
  <c r="G87" i="9"/>
  <c r="H87" i="4"/>
  <c r="G87" i="4"/>
  <c r="E87" i="4"/>
  <c r="F87" i="4" s="1"/>
  <c r="D87" i="9"/>
  <c r="J85" i="9" s="1"/>
  <c r="E87" i="9"/>
  <c r="D87" i="8"/>
  <c r="J81" i="8" s="1"/>
  <c r="E87" i="8"/>
  <c r="D87" i="7"/>
  <c r="J81" i="7" s="1"/>
  <c r="E87" i="7"/>
  <c r="D87" i="6"/>
  <c r="J81" i="6" s="1"/>
  <c r="E87" i="6"/>
  <c r="D87" i="5"/>
  <c r="J81" i="5" s="1"/>
  <c r="E87" i="5"/>
  <c r="G39" i="4"/>
  <c r="J15" i="4" s="1"/>
  <c r="H39" i="4"/>
  <c r="G39" i="9"/>
  <c r="J15" i="9" s="1"/>
  <c r="H39" i="9"/>
  <c r="K15" i="9" s="1"/>
  <c r="G39" i="8"/>
  <c r="J15" i="8" s="1"/>
  <c r="H39" i="8"/>
  <c r="K15" i="8" s="1"/>
  <c r="G39" i="7"/>
  <c r="J15" i="7" s="1"/>
  <c r="H39" i="7"/>
  <c r="G39" i="6"/>
  <c r="J15" i="6" s="1"/>
  <c r="H39" i="6"/>
  <c r="K15" i="6" s="1"/>
  <c r="G39" i="5"/>
  <c r="J15" i="5" s="1"/>
  <c r="H39" i="5"/>
  <c r="K15" i="5" s="1"/>
  <c r="D39" i="4"/>
  <c r="G15" i="4" s="1"/>
  <c r="E39" i="4"/>
  <c r="H15" i="4" s="1"/>
  <c r="D39" i="8"/>
  <c r="G15" i="8" s="1"/>
  <c r="E39" i="8"/>
  <c r="H15" i="8" s="1"/>
  <c r="D39" i="7"/>
  <c r="G15" i="7" s="1"/>
  <c r="E39" i="7"/>
  <c r="D39" i="6"/>
  <c r="G15" i="6" s="1"/>
  <c r="E39" i="6"/>
  <c r="H15" i="6" s="1"/>
  <c r="D39" i="5"/>
  <c r="G15" i="5" s="1"/>
  <c r="E39" i="5"/>
  <c r="H15" i="5" s="1"/>
  <c r="I110" i="5"/>
  <c r="I109" i="5"/>
  <c r="I108" i="5"/>
  <c r="I107" i="5"/>
  <c r="I106" i="5"/>
  <c r="I105" i="5"/>
  <c r="I104" i="5"/>
  <c r="I110" i="6"/>
  <c r="I109" i="6"/>
  <c r="I108" i="6"/>
  <c r="I107" i="6"/>
  <c r="I106" i="6"/>
  <c r="I105" i="6"/>
  <c r="I104" i="6"/>
  <c r="I110" i="7"/>
  <c r="I109" i="7"/>
  <c r="I108" i="7"/>
  <c r="I107" i="7"/>
  <c r="I106" i="7"/>
  <c r="I105" i="7"/>
  <c r="I104" i="7"/>
  <c r="I110" i="8"/>
  <c r="I109" i="8"/>
  <c r="I108" i="8"/>
  <c r="I107" i="8"/>
  <c r="I106" i="8"/>
  <c r="I105" i="8"/>
  <c r="I104" i="8"/>
  <c r="I110" i="9"/>
  <c r="I109" i="9"/>
  <c r="I108" i="9"/>
  <c r="I107" i="9"/>
  <c r="I106" i="9"/>
  <c r="I105" i="9"/>
  <c r="I104" i="9"/>
  <c r="I110" i="4"/>
  <c r="I109" i="4"/>
  <c r="I108" i="4"/>
  <c r="I107" i="4"/>
  <c r="I106" i="4"/>
  <c r="I105" i="4"/>
  <c r="I104" i="4"/>
  <c r="F110" i="5"/>
  <c r="F109" i="5"/>
  <c r="F108" i="5"/>
  <c r="F107" i="5"/>
  <c r="F106" i="5"/>
  <c r="F105" i="5"/>
  <c r="F104" i="5"/>
  <c r="F110" i="6"/>
  <c r="F109" i="6"/>
  <c r="F108" i="6"/>
  <c r="F107" i="6"/>
  <c r="F106" i="6"/>
  <c r="F105" i="6"/>
  <c r="F104" i="6"/>
  <c r="F110" i="7"/>
  <c r="F109" i="7"/>
  <c r="F108" i="7"/>
  <c r="F107" i="7"/>
  <c r="F106" i="7"/>
  <c r="F105" i="7"/>
  <c r="F104" i="7"/>
  <c r="F110" i="8"/>
  <c r="F109" i="8"/>
  <c r="F108" i="8"/>
  <c r="F107" i="8"/>
  <c r="F106" i="8"/>
  <c r="F105" i="8"/>
  <c r="F104" i="8"/>
  <c r="F110" i="9"/>
  <c r="F109" i="9"/>
  <c r="F108" i="9"/>
  <c r="F107" i="9"/>
  <c r="F106" i="9"/>
  <c r="F105" i="9"/>
  <c r="F104" i="9"/>
  <c r="F110" i="4"/>
  <c r="F109" i="4"/>
  <c r="F108" i="4"/>
  <c r="F107" i="4"/>
  <c r="F106" i="4"/>
  <c r="F105" i="4"/>
  <c r="F104" i="4"/>
  <c r="I98" i="5"/>
  <c r="I97" i="5"/>
  <c r="I96" i="5"/>
  <c r="I95" i="5"/>
  <c r="I94" i="5"/>
  <c r="I93" i="5"/>
  <c r="I92" i="5"/>
  <c r="I98" i="6"/>
  <c r="I97" i="6"/>
  <c r="I96" i="6"/>
  <c r="I95" i="6"/>
  <c r="I94" i="6"/>
  <c r="I93" i="6"/>
  <c r="I92" i="6"/>
  <c r="I98" i="7"/>
  <c r="I97" i="7"/>
  <c r="I96" i="7"/>
  <c r="I95" i="7"/>
  <c r="I94" i="7"/>
  <c r="I93" i="7"/>
  <c r="I92" i="7"/>
  <c r="I98" i="8"/>
  <c r="I97" i="8"/>
  <c r="I96" i="8"/>
  <c r="I95" i="8"/>
  <c r="I94" i="8"/>
  <c r="I93" i="8"/>
  <c r="I92" i="8"/>
  <c r="I98" i="9"/>
  <c r="I97" i="9"/>
  <c r="I96" i="9"/>
  <c r="I95" i="9"/>
  <c r="I94" i="9"/>
  <c r="I93" i="9"/>
  <c r="I92" i="9"/>
  <c r="I98" i="4"/>
  <c r="I97" i="4"/>
  <c r="I96" i="4"/>
  <c r="I95" i="4"/>
  <c r="I94" i="4"/>
  <c r="I93" i="4"/>
  <c r="I92" i="4"/>
  <c r="F98" i="5"/>
  <c r="F97" i="5"/>
  <c r="F98" i="6"/>
  <c r="F97" i="6"/>
  <c r="F96" i="6"/>
  <c r="F95" i="6"/>
  <c r="F94" i="6"/>
  <c r="F93" i="6"/>
  <c r="F92" i="6"/>
  <c r="F98" i="7"/>
  <c r="F97" i="7"/>
  <c r="F96" i="7"/>
  <c r="F95" i="7"/>
  <c r="F94" i="7"/>
  <c r="F93" i="7"/>
  <c r="F92" i="7"/>
  <c r="F98" i="8"/>
  <c r="F97" i="8"/>
  <c r="F96" i="8"/>
  <c r="F95" i="8"/>
  <c r="F94" i="8"/>
  <c r="F93" i="8"/>
  <c r="F92" i="8"/>
  <c r="F98" i="9"/>
  <c r="F97" i="9"/>
  <c r="F96" i="9"/>
  <c r="F95" i="9"/>
  <c r="F94" i="9"/>
  <c r="F93" i="9"/>
  <c r="F92" i="9"/>
  <c r="F98" i="4"/>
  <c r="F97" i="4"/>
  <c r="F96" i="4"/>
  <c r="F95" i="4"/>
  <c r="F94" i="4"/>
  <c r="F93" i="4"/>
  <c r="F92" i="4"/>
  <c r="I86" i="5"/>
  <c r="I85" i="5"/>
  <c r="I84" i="5"/>
  <c r="I83" i="5"/>
  <c r="I82" i="5"/>
  <c r="I81" i="5"/>
  <c r="I80" i="5"/>
  <c r="I86" i="6"/>
  <c r="I85" i="6"/>
  <c r="I84" i="6"/>
  <c r="I83" i="6"/>
  <c r="I82" i="6"/>
  <c r="I81" i="6"/>
  <c r="I80" i="6"/>
  <c r="I86" i="7"/>
  <c r="I85" i="7"/>
  <c r="I84" i="7"/>
  <c r="I83" i="7"/>
  <c r="I82" i="7"/>
  <c r="I81" i="7"/>
  <c r="I80" i="7"/>
  <c r="I86" i="8"/>
  <c r="I85" i="8"/>
  <c r="I84" i="8"/>
  <c r="I83" i="8"/>
  <c r="I82" i="8"/>
  <c r="I81" i="8"/>
  <c r="I80" i="8"/>
  <c r="I86" i="9"/>
  <c r="I85" i="9"/>
  <c r="I84" i="9"/>
  <c r="I83" i="9"/>
  <c r="I82" i="9"/>
  <c r="I81" i="9"/>
  <c r="I80" i="9"/>
  <c r="I84" i="4"/>
  <c r="I83" i="4"/>
  <c r="I82" i="4"/>
  <c r="I81" i="4"/>
  <c r="I80" i="4"/>
  <c r="F86" i="5"/>
  <c r="F85" i="5"/>
  <c r="F84" i="5"/>
  <c r="F83" i="5"/>
  <c r="F82" i="5"/>
  <c r="F81" i="5"/>
  <c r="F80" i="5"/>
  <c r="F86" i="6"/>
  <c r="F85" i="6"/>
  <c r="F84" i="6"/>
  <c r="F83" i="6"/>
  <c r="F82" i="6"/>
  <c r="F81" i="6"/>
  <c r="F80" i="6"/>
  <c r="F86" i="7"/>
  <c r="F85" i="7"/>
  <c r="F84" i="7"/>
  <c r="F83" i="7"/>
  <c r="F82" i="7"/>
  <c r="F81" i="7"/>
  <c r="F80" i="7"/>
  <c r="F86" i="8"/>
  <c r="F85" i="8"/>
  <c r="F84" i="8"/>
  <c r="F83" i="8"/>
  <c r="F82" i="8"/>
  <c r="F81" i="8"/>
  <c r="F80" i="8"/>
  <c r="F86" i="9"/>
  <c r="F85" i="9"/>
  <c r="F84" i="9"/>
  <c r="F83" i="9"/>
  <c r="F82" i="9"/>
  <c r="F81" i="9"/>
  <c r="F80" i="9"/>
  <c r="F84" i="4"/>
  <c r="F83" i="4"/>
  <c r="F82" i="4"/>
  <c r="F81" i="4"/>
  <c r="F80" i="4"/>
  <c r="I70" i="5"/>
  <c r="I69" i="5"/>
  <c r="I68" i="5"/>
  <c r="I67" i="5"/>
  <c r="I66" i="5"/>
  <c r="I65" i="5"/>
  <c r="I64" i="5"/>
  <c r="I63" i="5"/>
  <c r="I62" i="5"/>
  <c r="I61" i="5"/>
  <c r="I60" i="5"/>
  <c r="I70" i="6"/>
  <c r="I69" i="6"/>
  <c r="I68" i="6"/>
  <c r="I67" i="6"/>
  <c r="I66" i="6"/>
  <c r="I65" i="6"/>
  <c r="I64" i="6"/>
  <c r="I63" i="6"/>
  <c r="I62" i="6"/>
  <c r="I61" i="6"/>
  <c r="I60" i="6"/>
  <c r="I70" i="7"/>
  <c r="I69" i="7"/>
  <c r="I68" i="7"/>
  <c r="I67" i="7"/>
  <c r="I66" i="7"/>
  <c r="I65" i="7"/>
  <c r="I64" i="7"/>
  <c r="I63" i="7"/>
  <c r="I62" i="7"/>
  <c r="I61" i="7"/>
  <c r="I60" i="7"/>
  <c r="I70" i="8"/>
  <c r="I69" i="8"/>
  <c r="I68" i="8"/>
  <c r="I67" i="8"/>
  <c r="I66" i="8"/>
  <c r="I65" i="8"/>
  <c r="I64" i="8"/>
  <c r="I63" i="8"/>
  <c r="I62" i="8"/>
  <c r="I61" i="8"/>
  <c r="I60" i="8"/>
  <c r="I70" i="9"/>
  <c r="I69" i="9"/>
  <c r="I68" i="9"/>
  <c r="I67" i="9"/>
  <c r="I66" i="9"/>
  <c r="I65" i="9"/>
  <c r="I64" i="9"/>
  <c r="I63" i="9"/>
  <c r="I62" i="9"/>
  <c r="I61" i="9"/>
  <c r="I60" i="9"/>
  <c r="I70" i="4"/>
  <c r="I69" i="4"/>
  <c r="I68" i="4"/>
  <c r="I67" i="4"/>
  <c r="I66" i="4"/>
  <c r="I65" i="4"/>
  <c r="I64" i="4"/>
  <c r="I63" i="4"/>
  <c r="I62" i="4"/>
  <c r="I61" i="4"/>
  <c r="I60" i="4"/>
  <c r="F70" i="5"/>
  <c r="F69" i="5"/>
  <c r="F68" i="5"/>
  <c r="F67" i="5"/>
  <c r="F66" i="5"/>
  <c r="F65" i="5"/>
  <c r="F64" i="5"/>
  <c r="F63" i="5"/>
  <c r="F62" i="5"/>
  <c r="F61" i="5"/>
  <c r="F60" i="5"/>
  <c r="F70" i="6"/>
  <c r="F69" i="6"/>
  <c r="F68" i="6"/>
  <c r="F67" i="6"/>
  <c r="F66" i="6"/>
  <c r="F65" i="6"/>
  <c r="F64" i="6"/>
  <c r="F63" i="6"/>
  <c r="F62" i="6"/>
  <c r="F61" i="6"/>
  <c r="F60" i="6"/>
  <c r="F70" i="7"/>
  <c r="F69" i="7"/>
  <c r="F68" i="7"/>
  <c r="F67" i="7"/>
  <c r="F66" i="7"/>
  <c r="F65" i="7"/>
  <c r="F64" i="7"/>
  <c r="F63" i="7"/>
  <c r="F62" i="7"/>
  <c r="F61" i="7"/>
  <c r="F60" i="7"/>
  <c r="F70" i="8"/>
  <c r="F69" i="8"/>
  <c r="F68" i="8"/>
  <c r="F67" i="8"/>
  <c r="F66" i="8"/>
  <c r="F65" i="8"/>
  <c r="F64" i="8"/>
  <c r="F63" i="8"/>
  <c r="F62" i="8"/>
  <c r="F61" i="8"/>
  <c r="F60" i="8"/>
  <c r="F70" i="9"/>
  <c r="F69" i="9"/>
  <c r="F68" i="9"/>
  <c r="F67" i="9"/>
  <c r="F66" i="9"/>
  <c r="F65" i="9"/>
  <c r="F64" i="9"/>
  <c r="F63" i="9"/>
  <c r="F62" i="9"/>
  <c r="F61" i="9"/>
  <c r="F60" i="9"/>
  <c r="I54" i="5"/>
  <c r="I53" i="5"/>
  <c r="I52" i="5"/>
  <c r="I51" i="5"/>
  <c r="I50" i="5"/>
  <c r="I49" i="5"/>
  <c r="I48" i="5"/>
  <c r="I47" i="5"/>
  <c r="I46" i="5"/>
  <c r="I45" i="5"/>
  <c r="I44" i="5"/>
  <c r="I54" i="6"/>
  <c r="I53" i="6"/>
  <c r="I52" i="6"/>
  <c r="I51" i="6"/>
  <c r="I50" i="6"/>
  <c r="I49" i="6"/>
  <c r="I48" i="6"/>
  <c r="I47" i="6"/>
  <c r="I46" i="6"/>
  <c r="I45" i="6"/>
  <c r="I44" i="6"/>
  <c r="I54" i="7"/>
  <c r="I53" i="7"/>
  <c r="I52" i="7"/>
  <c r="I51" i="7"/>
  <c r="I50" i="7"/>
  <c r="I49" i="7"/>
  <c r="I48" i="7"/>
  <c r="I47" i="7"/>
  <c r="I46" i="7"/>
  <c r="I45" i="7"/>
  <c r="I44" i="7"/>
  <c r="I54" i="8"/>
  <c r="I53" i="8"/>
  <c r="I52" i="8"/>
  <c r="I51" i="8"/>
  <c r="I50" i="8"/>
  <c r="I49" i="8"/>
  <c r="I48" i="8"/>
  <c r="I47" i="8"/>
  <c r="I46" i="8"/>
  <c r="I54" i="9"/>
  <c r="I53" i="9"/>
  <c r="I52" i="9"/>
  <c r="I51" i="9"/>
  <c r="I50" i="9"/>
  <c r="I49" i="9"/>
  <c r="I48" i="9"/>
  <c r="I47" i="9"/>
  <c r="I46" i="9"/>
  <c r="I45" i="9"/>
  <c r="I44" i="9"/>
  <c r="I54" i="4"/>
  <c r="I53" i="4"/>
  <c r="I52" i="4"/>
  <c r="I51" i="4"/>
  <c r="I50" i="4"/>
  <c r="I49" i="4"/>
  <c r="I48" i="4"/>
  <c r="I47" i="4"/>
  <c r="I46" i="4"/>
  <c r="I45" i="4"/>
  <c r="I44" i="4"/>
  <c r="F54" i="6"/>
  <c r="F53" i="6"/>
  <c r="F52" i="6"/>
  <c r="F51" i="6"/>
  <c r="F50" i="6"/>
  <c r="F49" i="6"/>
  <c r="F48" i="6"/>
  <c r="F47" i="6"/>
  <c r="F46" i="6"/>
  <c r="F45" i="6"/>
  <c r="F44" i="6"/>
  <c r="F54" i="7"/>
  <c r="F53" i="7"/>
  <c r="F52" i="7"/>
  <c r="F51" i="7"/>
  <c r="F50" i="7"/>
  <c r="F49" i="7"/>
  <c r="F48" i="7"/>
  <c r="F47" i="7"/>
  <c r="F46" i="7"/>
  <c r="F45" i="7"/>
  <c r="F44" i="7"/>
  <c r="F54" i="8"/>
  <c r="F53" i="8"/>
  <c r="F52" i="8"/>
  <c r="F51" i="8"/>
  <c r="F50" i="8"/>
  <c r="F49" i="8"/>
  <c r="F48" i="8"/>
  <c r="F47" i="8"/>
  <c r="F46" i="8"/>
  <c r="F45" i="8"/>
  <c r="F44" i="8"/>
  <c r="F54" i="9"/>
  <c r="F53" i="9"/>
  <c r="F52" i="9"/>
  <c r="F51" i="9"/>
  <c r="F50" i="9"/>
  <c r="F49" i="9"/>
  <c r="F48" i="9"/>
  <c r="F47" i="9"/>
  <c r="F46" i="9"/>
  <c r="F45" i="9"/>
  <c r="F44" i="9"/>
  <c r="F54" i="4"/>
  <c r="F53" i="4"/>
  <c r="F52" i="4"/>
  <c r="F51" i="4"/>
  <c r="F50" i="4"/>
  <c r="F49" i="4"/>
  <c r="F48" i="4"/>
  <c r="F47" i="4"/>
  <c r="F46" i="4"/>
  <c r="F45" i="4"/>
  <c r="F44" i="4"/>
  <c r="I38" i="5"/>
  <c r="I37" i="5"/>
  <c r="I36" i="5"/>
  <c r="I35" i="5"/>
  <c r="I34" i="5"/>
  <c r="I33" i="5"/>
  <c r="I32" i="5"/>
  <c r="I31" i="5"/>
  <c r="I30" i="5"/>
  <c r="I29" i="5"/>
  <c r="I28" i="5"/>
  <c r="I38" i="6"/>
  <c r="I37" i="6"/>
  <c r="I36" i="6"/>
  <c r="I35" i="6"/>
  <c r="I34" i="6"/>
  <c r="I33" i="6"/>
  <c r="I32" i="6"/>
  <c r="I31" i="6"/>
  <c r="I30" i="6"/>
  <c r="I29" i="6"/>
  <c r="I28" i="6"/>
  <c r="I38" i="7"/>
  <c r="I37" i="7"/>
  <c r="I36" i="7"/>
  <c r="I35" i="7"/>
  <c r="I34" i="7"/>
  <c r="I33" i="7"/>
  <c r="I32" i="7"/>
  <c r="I31" i="7"/>
  <c r="I30" i="7"/>
  <c r="I29" i="7"/>
  <c r="I28" i="7"/>
  <c r="I38" i="8"/>
  <c r="I37" i="8"/>
  <c r="I36" i="8"/>
  <c r="I35" i="8"/>
  <c r="I34" i="8"/>
  <c r="I33" i="8"/>
  <c r="I32" i="8"/>
  <c r="I31" i="8"/>
  <c r="I30" i="8"/>
  <c r="I29" i="8"/>
  <c r="I28" i="8"/>
  <c r="I38" i="9"/>
  <c r="I37" i="9"/>
  <c r="I36" i="9"/>
  <c r="I35" i="9"/>
  <c r="I34" i="9"/>
  <c r="I33" i="9"/>
  <c r="I32" i="9"/>
  <c r="I31" i="9"/>
  <c r="I30" i="9"/>
  <c r="I29" i="9"/>
  <c r="I28" i="9"/>
  <c r="I38" i="4"/>
  <c r="I37" i="4"/>
  <c r="I36" i="4"/>
  <c r="I35" i="4"/>
  <c r="I34" i="4"/>
  <c r="I33" i="4"/>
  <c r="I32" i="4"/>
  <c r="I31" i="4"/>
  <c r="I30" i="4"/>
  <c r="I29" i="4"/>
  <c r="I28" i="4"/>
  <c r="F38" i="5"/>
  <c r="F37" i="5"/>
  <c r="F36" i="5"/>
  <c r="F35" i="5"/>
  <c r="F34" i="5"/>
  <c r="F33" i="5"/>
  <c r="F32" i="5"/>
  <c r="F31" i="5"/>
  <c r="F30" i="5"/>
  <c r="F29" i="5"/>
  <c r="F38" i="6"/>
  <c r="F37" i="6"/>
  <c r="F36" i="6"/>
  <c r="F35" i="6"/>
  <c r="F34" i="6"/>
  <c r="F33" i="6"/>
  <c r="F32" i="6"/>
  <c r="F31" i="6"/>
  <c r="F30" i="6"/>
  <c r="F29" i="6"/>
  <c r="F38" i="7"/>
  <c r="F37" i="7"/>
  <c r="F36" i="7"/>
  <c r="F35" i="7"/>
  <c r="F34" i="7"/>
  <c r="F33" i="7"/>
  <c r="F32" i="7"/>
  <c r="F31" i="7"/>
  <c r="F30" i="7"/>
  <c r="F29" i="7"/>
  <c r="F38" i="8"/>
  <c r="F37" i="8"/>
  <c r="F36" i="8"/>
  <c r="F35" i="8"/>
  <c r="F34" i="8"/>
  <c r="F33" i="8"/>
  <c r="F32" i="8"/>
  <c r="F31" i="8"/>
  <c r="F30" i="8"/>
  <c r="F29" i="8"/>
  <c r="F38" i="9"/>
  <c r="F37" i="9"/>
  <c r="F36" i="9"/>
  <c r="F35" i="9"/>
  <c r="F34" i="9"/>
  <c r="F33" i="9"/>
  <c r="F32" i="9"/>
  <c r="F31" i="9"/>
  <c r="F30" i="9"/>
  <c r="F29" i="9"/>
  <c r="F38" i="4"/>
  <c r="F37" i="4"/>
  <c r="F36" i="4"/>
  <c r="F35" i="4"/>
  <c r="F34" i="4"/>
  <c r="F33" i="4"/>
  <c r="F32" i="4"/>
  <c r="F31" i="4"/>
  <c r="F30" i="4"/>
  <c r="F29" i="4"/>
  <c r="L17" i="5"/>
  <c r="L16" i="5"/>
  <c r="L17" i="6"/>
  <c r="L16" i="6"/>
  <c r="L17" i="7"/>
  <c r="L16" i="7"/>
  <c r="L17" i="8"/>
  <c r="L16" i="8"/>
  <c r="L17" i="9"/>
  <c r="L16" i="9"/>
  <c r="L17" i="4"/>
  <c r="L16" i="4"/>
  <c r="I17" i="5"/>
  <c r="I16" i="5"/>
  <c r="I17" i="6"/>
  <c r="I16" i="6"/>
  <c r="I17" i="7"/>
  <c r="I16" i="7"/>
  <c r="I17" i="8"/>
  <c r="I16" i="8"/>
  <c r="I17" i="9"/>
  <c r="I16" i="9"/>
  <c r="I17" i="4"/>
  <c r="I16" i="4"/>
  <c r="F28" i="5"/>
  <c r="F28" i="6"/>
  <c r="F28" i="7"/>
  <c r="F28" i="8"/>
  <c r="F28" i="9"/>
  <c r="F28" i="4"/>
  <c r="V16" i="12" l="1"/>
  <c r="U16" i="12"/>
  <c r="J36" i="12"/>
  <c r="O34" i="12"/>
  <c r="G36" i="12"/>
  <c r="I87" i="5"/>
  <c r="O35" i="12"/>
  <c r="F87" i="8"/>
  <c r="H15" i="7"/>
  <c r="I15" i="7" s="1"/>
  <c r="I87" i="9"/>
  <c r="I87" i="4"/>
  <c r="I87" i="8"/>
  <c r="J80" i="8"/>
  <c r="I39" i="7"/>
  <c r="K15" i="7"/>
  <c r="L15" i="7" s="1"/>
  <c r="J86" i="9"/>
  <c r="J82" i="6"/>
  <c r="J83" i="9"/>
  <c r="J80" i="9"/>
  <c r="J82" i="9"/>
  <c r="J84" i="9"/>
  <c r="J81" i="9"/>
  <c r="J86" i="8"/>
  <c r="J85" i="8"/>
  <c r="J84" i="8"/>
  <c r="J83" i="8"/>
  <c r="J82" i="8"/>
  <c r="I39" i="8"/>
  <c r="I87" i="7"/>
  <c r="J86" i="7"/>
  <c r="J80" i="7"/>
  <c r="J85" i="7"/>
  <c r="J84" i="7"/>
  <c r="J83" i="7"/>
  <c r="J82" i="7"/>
  <c r="F87" i="7"/>
  <c r="J86" i="6"/>
  <c r="J84" i="6"/>
  <c r="J85" i="6"/>
  <c r="J80" i="6"/>
  <c r="J83" i="6"/>
  <c r="I39" i="6"/>
  <c r="I15" i="6"/>
  <c r="J86" i="5"/>
  <c r="J85" i="5"/>
  <c r="J84" i="5"/>
  <c r="J83" i="5"/>
  <c r="J82" i="5"/>
  <c r="J80" i="5"/>
  <c r="I15" i="8"/>
  <c r="L15" i="8"/>
  <c r="I15" i="5"/>
  <c r="I15" i="9"/>
  <c r="L15" i="5"/>
  <c r="L15" i="9"/>
  <c r="F39" i="8"/>
  <c r="F87" i="6"/>
  <c r="I39" i="4"/>
  <c r="K15" i="4"/>
  <c r="F87" i="5"/>
  <c r="F87" i="9"/>
  <c r="I15" i="4"/>
  <c r="F39" i="9"/>
  <c r="I39" i="9"/>
  <c r="F39" i="7"/>
  <c r="L15" i="6"/>
  <c r="F39" i="6"/>
  <c r="F39" i="5"/>
  <c r="I39" i="5"/>
  <c r="F39" i="4"/>
  <c r="K18" i="9"/>
  <c r="K18" i="12" s="1"/>
  <c r="J18" i="9"/>
  <c r="J18" i="12" s="1"/>
  <c r="H18" i="9"/>
  <c r="H18" i="12" s="1"/>
  <c r="T15" i="12" s="1"/>
  <c r="G18" i="9"/>
  <c r="G18" i="12" s="1"/>
  <c r="S15" i="12" s="1"/>
  <c r="U15" i="12" s="1"/>
  <c r="O16" i="9"/>
  <c r="K18" i="8"/>
  <c r="K17" i="12" s="1"/>
  <c r="J18" i="8"/>
  <c r="J17" i="12" s="1"/>
  <c r="H18" i="8"/>
  <c r="H17" i="12" s="1"/>
  <c r="T14" i="12" s="1"/>
  <c r="G18" i="8"/>
  <c r="G17" i="12" s="1"/>
  <c r="S14" i="12" s="1"/>
  <c r="U14" i="12" s="1"/>
  <c r="J18" i="7"/>
  <c r="J16" i="12" s="1"/>
  <c r="H18" i="7"/>
  <c r="H16" i="12" s="1"/>
  <c r="T13" i="12" s="1"/>
  <c r="G18" i="7"/>
  <c r="G16" i="12" s="1"/>
  <c r="S13" i="12" s="1"/>
  <c r="U13" i="12" s="1"/>
  <c r="J18" i="6"/>
  <c r="J15" i="12" s="1"/>
  <c r="H18" i="6"/>
  <c r="H15" i="12" s="1"/>
  <c r="T12" i="12" s="1"/>
  <c r="G18" i="6"/>
  <c r="G15" i="12" s="1"/>
  <c r="S12" i="12" s="1"/>
  <c r="K18" i="5"/>
  <c r="K14" i="12" s="1"/>
  <c r="J18" i="5"/>
  <c r="J14" i="12" s="1"/>
  <c r="H18" i="5"/>
  <c r="H14" i="12" s="1"/>
  <c r="T11" i="12" s="1"/>
  <c r="G18" i="5"/>
  <c r="G14" i="12" s="1"/>
  <c r="S11" i="12" s="1"/>
  <c r="U11" i="12" s="1"/>
  <c r="U12" i="12" l="1"/>
  <c r="V11" i="12"/>
  <c r="V14" i="12"/>
  <c r="V13" i="12"/>
  <c r="V12" i="12"/>
  <c r="V15" i="12"/>
  <c r="H36" i="12"/>
  <c r="I36" i="12" s="1"/>
  <c r="L15" i="4"/>
  <c r="N33" i="12"/>
  <c r="N34" i="12"/>
  <c r="N35" i="12"/>
  <c r="O15" i="9"/>
  <c r="O15" i="6"/>
  <c r="K18" i="7"/>
  <c r="K18" i="6"/>
  <c r="K15" i="12" s="1"/>
  <c r="L15" i="12" s="1"/>
  <c r="I18" i="9"/>
  <c r="I15" i="12"/>
  <c r="I18" i="6"/>
  <c r="I18" i="8"/>
  <c r="I14" i="12"/>
  <c r="I18" i="5"/>
  <c r="I16" i="12"/>
  <c r="I18" i="7"/>
  <c r="L14" i="12"/>
  <c r="L18" i="5"/>
  <c r="L18" i="12"/>
  <c r="L18" i="9"/>
  <c r="L17" i="12"/>
  <c r="L18" i="8"/>
  <c r="I17" i="12"/>
  <c r="I18" i="12"/>
  <c r="O17" i="5"/>
  <c r="O16" i="6"/>
  <c r="O15" i="7"/>
  <c r="O17" i="8"/>
  <c r="O16" i="8"/>
  <c r="O17" i="9"/>
  <c r="O15" i="8"/>
  <c r="O16" i="7"/>
  <c r="O17" i="7"/>
  <c r="O17" i="6"/>
  <c r="O16" i="5"/>
  <c r="O15" i="5"/>
  <c r="K18" i="4"/>
  <c r="J18" i="4"/>
  <c r="H18" i="4"/>
  <c r="H13" i="12" s="1"/>
  <c r="T10" i="12" s="1"/>
  <c r="G18" i="4"/>
  <c r="G13" i="12" s="1"/>
  <c r="S10" i="12" l="1"/>
  <c r="U10" i="12" s="1"/>
  <c r="I33" i="12"/>
  <c r="L33" i="12"/>
  <c r="K36" i="12"/>
  <c r="L36" i="12" s="1"/>
  <c r="O36" i="12" s="1"/>
  <c r="K16" i="12"/>
  <c r="L16" i="12" s="1"/>
  <c r="L18" i="6"/>
  <c r="O18" i="6" s="1"/>
  <c r="K13" i="12"/>
  <c r="J13" i="12"/>
  <c r="L18" i="7"/>
  <c r="O18" i="7" s="1"/>
  <c r="I18" i="4"/>
  <c r="L18" i="4"/>
  <c r="L13" i="12" s="1"/>
  <c r="O18" i="8"/>
  <c r="O18" i="9"/>
  <c r="O18" i="5"/>
  <c r="O17" i="4"/>
  <c r="O16" i="4"/>
  <c r="O15" i="4"/>
  <c r="N13" i="12" l="1"/>
  <c r="V10" i="12"/>
  <c r="O33" i="12"/>
  <c r="I13" i="12"/>
  <c r="O18" i="4"/>
  <c r="L21" i="12"/>
  <c r="N18" i="12"/>
  <c r="N16" i="12"/>
  <c r="N14" i="12"/>
  <c r="N17" i="12"/>
  <c r="N15" i="12"/>
  <c r="N21" i="12" l="1"/>
  <c r="O21" i="12"/>
  <c r="F73" i="12"/>
  <c r="I73" i="12"/>
  <c r="F72" i="12" l="1"/>
  <c r="I72" i="12"/>
</calcChain>
</file>

<file path=xl/sharedStrings.xml><?xml version="1.0" encoding="utf-8"?>
<sst xmlns="http://schemas.openxmlformats.org/spreadsheetml/2006/main" count="1214" uniqueCount="124">
  <si>
    <t xml:space="preserve">Información ampliada del Reporte Regional </t>
  </si>
  <si>
    <t>Macro Región Centro</t>
  </si>
  <si>
    <t>Índice</t>
  </si>
  <si>
    <t>Niveles de Gobierno</t>
  </si>
  <si>
    <t>Presupuesto</t>
  </si>
  <si>
    <t>Devengado</t>
  </si>
  <si>
    <t>Avance</t>
  </si>
  <si>
    <t>Gobierno Regional</t>
  </si>
  <si>
    <t>Gobierno Local</t>
  </si>
  <si>
    <t>Gobierno Nacional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</si>
  <si>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</si>
  <si>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CIE - PERUCÁMARAS.</t>
    </r>
  </si>
  <si>
    <t>PIM</t>
  </si>
  <si>
    <t>Variación anual del avance 2020-2019 (pp)</t>
  </si>
  <si>
    <t>(Millones S/. y porcentaje)</t>
  </si>
  <si>
    <t>Departamento</t>
  </si>
  <si>
    <t>Ejecutado</t>
  </si>
  <si>
    <t>No Ejecutado</t>
  </si>
  <si>
    <t>(Millones de S/. y porcentaje)</t>
  </si>
  <si>
    <t>Región</t>
  </si>
  <si>
    <t>Part. Presup.</t>
  </si>
  <si>
    <t>CENTRO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</si>
  <si>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</si>
  <si>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</si>
  <si>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</si>
  <si>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</si>
  <si>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</si>
  <si>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</si>
  <si>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</si>
  <si>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</si>
  <si>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</si>
  <si>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</si>
  <si>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</si>
  <si>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</si>
  <si>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</si>
  <si>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</si>
  <si>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</si>
  <si>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</si>
  <si>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</si>
  <si>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</si>
  <si>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</si>
  <si>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</si>
  <si>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</si>
  <si>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</si>
  <si>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</si>
  <si>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</si>
  <si>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</si>
  <si>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</si>
  <si>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</si>
  <si>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</si>
  <si>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</si>
  <si>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</si>
  <si>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</si>
  <si>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</si>
  <si>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</si>
  <si>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>Ejecución de presupuesto para proyectos de inversión pública</t>
  </si>
  <si>
    <t>2. Ejecución por Sectores (Función de Gasto)</t>
  </si>
  <si>
    <t>Funciones (Sectores)</t>
  </si>
  <si>
    <t>PIM 2021</t>
  </si>
  <si>
    <t>Ejecución 2021</t>
  </si>
  <si>
    <t>Gobiernos Locales</t>
  </si>
  <si>
    <t>Avance %</t>
  </si>
  <si>
    <t>Rubro</t>
  </si>
  <si>
    <t>22: EDUCACION</t>
  </si>
  <si>
    <t>15: TRANSPORTE</t>
  </si>
  <si>
    <t>20: SALUD</t>
  </si>
  <si>
    <t>05: ORDEN PUBLICO Y SEGURIDAD</t>
  </si>
  <si>
    <t>10: AGROPECUARIA</t>
  </si>
  <si>
    <t>18: SANEAMIENTO</t>
  </si>
  <si>
    <t>03: PLANEAMIENTO, GESTION Y RESERVA DE CONTINGENCIA</t>
  </si>
  <si>
    <t>12: ENERGIA</t>
  </si>
  <si>
    <t>11: PESCA</t>
  </si>
  <si>
    <t>16: COMUNICACIONES</t>
  </si>
  <si>
    <t>OTROS</t>
  </si>
  <si>
    <t>21: CULTURA Y DEPORTE</t>
  </si>
  <si>
    <t>19: VIVIENDA Y DESARROLLO URBANO</t>
  </si>
  <si>
    <t>17: AMBIENTE</t>
  </si>
  <si>
    <t>14: INDUSTRIA</t>
  </si>
  <si>
    <t>09: TURISMO</t>
  </si>
  <si>
    <t>06: JUSTICIA</t>
  </si>
  <si>
    <t>08: COMERCIO</t>
  </si>
  <si>
    <t>07: TRABAJO</t>
  </si>
  <si>
    <t>3. Fuente de Financiamiento</t>
  </si>
  <si>
    <t>1. Ejecución de proyectos de inversión pública</t>
  </si>
  <si>
    <t>2. Ejecución de proyectos de inversión pública por niveles de gobierno</t>
  </si>
  <si>
    <t>3. Ejecución por Sectores (Función de Gasto)</t>
  </si>
  <si>
    <t xml:space="preserve"> (Millones de S/. y porcentaje)</t>
  </si>
  <si>
    <t>PIM 2022</t>
  </si>
  <si>
    <t>Ejecución 2022</t>
  </si>
  <si>
    <t>23: PROTECCION SOCIAL</t>
  </si>
  <si>
    <t>1: RECURSOS ORDINARIOS</t>
  </si>
  <si>
    <t>3: RECURSOS POR OPERACIONES OFICIALES DE CREDITO</t>
  </si>
  <si>
    <t>5: RECURSOS DETERMINADOS</t>
  </si>
  <si>
    <t>2: RECURSOS DIRECTAMENTE RECAUDADOS</t>
  </si>
  <si>
    <t>4: DONACIONES Y TRANSFERENCIAS</t>
  </si>
  <si>
    <t>2022 Nov</t>
  </si>
  <si>
    <t>2021 Dic</t>
  </si>
  <si>
    <t>Áncash</t>
  </si>
  <si>
    <t>Ayacucho</t>
  </si>
  <si>
    <t>Huancavelica</t>
  </si>
  <si>
    <t>Huanúco</t>
  </si>
  <si>
    <t xml:space="preserve">Ica </t>
  </si>
  <si>
    <t>Junín</t>
  </si>
  <si>
    <t>Pasco</t>
  </si>
  <si>
    <t>Apurímac</t>
  </si>
  <si>
    <t>Ejecución del presupuesto para proyectos de inversión pública, por niveles de gobierno, 2022</t>
  </si>
  <si>
    <t>Variación anual del avance 2022-2021 (pp)</t>
  </si>
  <si>
    <t>Macro Región Centro: Ejecución de presupuesto para proyectos de inversión pública 2022</t>
  </si>
  <si>
    <t>Huánuco</t>
  </si>
  <si>
    <t>Ica</t>
  </si>
  <si>
    <t>Áncash: Ejecución de presupuesto para proyectos de inversión pública en sector salud - 2022</t>
  </si>
  <si>
    <t>Apurímac: Ejecución de presupuesto para proyectos de inversión pública en sector salud - 2022</t>
  </si>
  <si>
    <t>Ayacucho: Ejecución de presupuesto para proyectos de inversión pública en sector salud - 2022</t>
  </si>
  <si>
    <t>Huancavelica: Ejecución de presupuesto para proyectos de inversión pública en sector salud - 2022</t>
  </si>
  <si>
    <t>Huánuco: Ejecución de presupuesto para proyectos de inversión pública en sector salud - 2022</t>
  </si>
  <si>
    <t>Ica: Ejecución de presupuesto para proyectos de inversión pública en sector salud - 2022</t>
  </si>
  <si>
    <t>Junín: Ejecución de presupuesto para proyectos de inversión pública en sector salud - 2022</t>
  </si>
  <si>
    <t>Pasco: Ejecución de presupuesto para proyectos de inversión pública en sector salud - 2022</t>
  </si>
  <si>
    <t>Jueves 17 de noviembre 2022</t>
  </si>
  <si>
    <t>Edición N° 485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</si>
  <si>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17 noviembre de 2022.</t>
    </r>
  </si>
  <si>
    <r>
      <t>Fuente:</t>
    </r>
    <r>
      <rPr>
        <sz val="8"/>
        <rFont val="Calibri"/>
        <family val="2"/>
        <scheme val="minor"/>
      </rPr>
      <t xml:space="preserve"> MEF - Consulta amigable a 17 de noviembre del 2022</t>
    </r>
  </si>
  <si>
    <t>Macro región Centro: Ejecución del presupuesto para proyectos de inversión pública, 2022</t>
  </si>
  <si>
    <t>Macro Región Centro: Ejecución del presupuesto para proyectos 
de inversión pública,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</si>
</sst>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&quot;, &quot;dd&quot; de &quot;mmmm&quot; de &quot;yyyy"/>
    <numFmt numFmtId="165" formatCode="#,##0.0"/>
    <numFmt numFmtId="166" formatCode="0.0%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9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4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2" borderId="0" xfId="0" applyFont="1" applyFill="1"/>
    <xf numFmtId="0" fontId="2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7" fillId="2" borderId="0" xfId="0" applyFont="1" applyFill="1" applyAlignment="1">
      <alignment horizontal="left"/>
    </xf>
    <xf numFmtId="0" fontId="15" fillId="2" borderId="5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0" fontId="20" fillId="2" borderId="2" xfId="0" applyFont="1" applyFill="1" applyBorder="1" applyAlignment="1">
      <alignment vertical="center"/>
    </xf>
    <xf numFmtId="166" fontId="15" fillId="2" borderId="0" xfId="1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/>
    </xf>
    <xf numFmtId="167" fontId="1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7" fontId="15" fillId="2" borderId="0" xfId="0" applyNumberFormat="1" applyFont="1" applyFill="1"/>
    <xf numFmtId="0" fontId="22" fillId="2" borderId="14" xfId="0" applyFont="1" applyFill="1" applyBorder="1" applyAlignment="1">
      <alignment vertical="center"/>
    </xf>
    <xf numFmtId="0" fontId="15" fillId="2" borderId="10" xfId="0" applyFont="1" applyFill="1" applyBorder="1"/>
    <xf numFmtId="0" fontId="15" fillId="2" borderId="6" xfId="0" applyFont="1" applyFill="1" applyBorder="1"/>
    <xf numFmtId="0" fontId="15" fillId="2" borderId="11" xfId="0" applyFont="1" applyFill="1" applyBorder="1"/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2" borderId="0" xfId="0" applyFont="1" applyFill="1"/>
    <xf numFmtId="167" fontId="2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8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vertical="center"/>
    </xf>
    <xf numFmtId="0" fontId="15" fillId="2" borderId="20" xfId="0" applyFont="1" applyFill="1" applyBorder="1"/>
    <xf numFmtId="167" fontId="15" fillId="2" borderId="0" xfId="1" applyNumberFormat="1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/>
    <xf numFmtId="0" fontId="16" fillId="2" borderId="19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29" fillId="9" borderId="0" xfId="0" applyFont="1" applyFill="1"/>
    <xf numFmtId="0" fontId="29" fillId="9" borderId="22" xfId="0" applyFont="1" applyFill="1" applyBorder="1" applyAlignment="1">
      <alignment horizontal="left" wrapText="1"/>
    </xf>
    <xf numFmtId="3" fontId="29" fillId="9" borderId="22" xfId="0" applyNumberFormat="1" applyFont="1" applyFill="1" applyBorder="1" applyAlignment="1">
      <alignment horizontal="right"/>
    </xf>
    <xf numFmtId="0" fontId="29" fillId="9" borderId="22" xfId="0" applyFont="1" applyFill="1" applyBorder="1" applyAlignment="1">
      <alignment horizontal="right"/>
    </xf>
    <xf numFmtId="0" fontId="29" fillId="9" borderId="23" xfId="0" applyFont="1" applyFill="1" applyBorder="1" applyAlignment="1">
      <alignment horizontal="left" wrapText="1"/>
    </xf>
    <xf numFmtId="0" fontId="29" fillId="9" borderId="23" xfId="0" applyFont="1" applyFill="1" applyBorder="1" applyAlignment="1">
      <alignment horizontal="right"/>
    </xf>
    <xf numFmtId="3" fontId="29" fillId="9" borderId="23" xfId="0" applyNumberFormat="1" applyFont="1" applyFill="1" applyBorder="1" applyAlignment="1">
      <alignment horizontal="right"/>
    </xf>
    <xf numFmtId="0" fontId="30" fillId="10" borderId="2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right" wrapText="1"/>
    </xf>
    <xf numFmtId="3" fontId="29" fillId="9" borderId="22" xfId="0" applyNumberFormat="1" applyFont="1" applyFill="1" applyBorder="1" applyAlignment="1">
      <alignment horizontal="right" wrapText="1"/>
    </xf>
    <xf numFmtId="0" fontId="30" fillId="10" borderId="24" xfId="0" applyFont="1" applyFill="1" applyBorder="1" applyAlignment="1">
      <alignment vertical="center" wrapText="1"/>
    </xf>
    <xf numFmtId="0" fontId="30" fillId="10" borderId="24" xfId="0" applyFont="1" applyFill="1" applyBorder="1" applyAlignment="1">
      <alignment vertical="center"/>
    </xf>
    <xf numFmtId="3" fontId="29" fillId="9" borderId="0" xfId="0" applyNumberFormat="1" applyFont="1" applyFill="1" applyBorder="1" applyAlignment="1">
      <alignment horizontal="right"/>
    </xf>
    <xf numFmtId="0" fontId="29" fillId="9" borderId="0" xfId="0" applyFont="1" applyFill="1" applyBorder="1" applyAlignment="1">
      <alignment horizontal="right"/>
    </xf>
    <xf numFmtId="0" fontId="29" fillId="9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9" fillId="9" borderId="21" xfId="0" applyFont="1" applyFill="1" applyBorder="1" applyAlignment="1">
      <alignment horizontal="left" wrapText="1"/>
    </xf>
    <xf numFmtId="3" fontId="29" fillId="9" borderId="21" xfId="0" applyNumberFormat="1" applyFont="1" applyFill="1" applyBorder="1" applyAlignment="1">
      <alignment horizontal="right"/>
    </xf>
    <xf numFmtId="0" fontId="29" fillId="9" borderId="21" xfId="0" applyFont="1" applyFill="1" applyBorder="1" applyAlignment="1">
      <alignment horizontal="right"/>
    </xf>
    <xf numFmtId="0" fontId="30" fillId="10" borderId="21" xfId="0" applyFont="1" applyFill="1" applyBorder="1" applyAlignment="1">
      <alignment vertical="center" wrapText="1"/>
    </xf>
    <xf numFmtId="0" fontId="30" fillId="10" borderId="21" xfId="0" applyFont="1" applyFill="1" applyBorder="1" applyAlignment="1">
      <alignment vertical="center"/>
    </xf>
    <xf numFmtId="0" fontId="30" fillId="10" borderId="21" xfId="0" applyFont="1" applyFill="1" applyBorder="1" applyAlignment="1">
      <alignment horizontal="center" vertical="center"/>
    </xf>
    <xf numFmtId="3" fontId="29" fillId="9" borderId="21" xfId="0" applyNumberFormat="1" applyFont="1" applyFill="1" applyBorder="1" applyAlignment="1">
      <alignment horizontal="right" wrapText="1"/>
    </xf>
    <xf numFmtId="0" fontId="29" fillId="9" borderId="21" xfId="0" applyFont="1" applyFill="1" applyBorder="1" applyAlignment="1">
      <alignment horizontal="right" wrapText="1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166" fontId="18" fillId="2" borderId="0" xfId="1" applyNumberFormat="1" applyFont="1" applyFill="1" applyBorder="1" applyAlignment="1">
      <alignment vertical="center"/>
    </xf>
    <xf numFmtId="166" fontId="16" fillId="2" borderId="0" xfId="1" applyNumberFormat="1" applyFont="1" applyFill="1" applyBorder="1" applyAlignment="1">
      <alignment vertical="center"/>
    </xf>
    <xf numFmtId="0" fontId="18" fillId="2" borderId="21" xfId="0" applyFont="1" applyFill="1" applyBorder="1" applyAlignment="1">
      <alignment horizontal="left" vertical="center"/>
    </xf>
    <xf numFmtId="167" fontId="18" fillId="2" borderId="21" xfId="0" applyNumberFormat="1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 vertical="center"/>
    </xf>
    <xf numFmtId="0" fontId="18" fillId="2" borderId="21" xfId="0" applyFont="1" applyFill="1" applyBorder="1"/>
    <xf numFmtId="3" fontId="18" fillId="2" borderId="21" xfId="0" applyNumberFormat="1" applyFont="1" applyFill="1" applyBorder="1" applyAlignment="1">
      <alignment horizontal="right"/>
    </xf>
    <xf numFmtId="9" fontId="18" fillId="2" borderId="21" xfId="1" applyFont="1" applyFill="1" applyBorder="1" applyAlignment="1">
      <alignment horizontal="center"/>
    </xf>
    <xf numFmtId="0" fontId="18" fillId="2" borderId="21" xfId="0" applyFont="1" applyFill="1" applyBorder="1" applyAlignment="1">
      <alignment horizontal="right"/>
    </xf>
    <xf numFmtId="0" fontId="16" fillId="11" borderId="21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 vertical="center"/>
    </xf>
    <xf numFmtId="9" fontId="18" fillId="0" borderId="7" xfId="1" applyNumberFormat="1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3" fontId="18" fillId="0" borderId="13" xfId="0" applyNumberFormat="1" applyFont="1" applyBorder="1" applyAlignment="1">
      <alignment horizontal="right" vertical="center" indent="2"/>
    </xf>
    <xf numFmtId="3" fontId="16" fillId="0" borderId="13" xfId="0" applyNumberFormat="1" applyFont="1" applyBorder="1" applyAlignment="1">
      <alignment horizontal="right" vertical="center" indent="2"/>
    </xf>
    <xf numFmtId="0" fontId="19" fillId="6" borderId="13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vertical="center" wrapText="1"/>
    </xf>
    <xf numFmtId="0" fontId="15" fillId="2" borderId="25" xfId="0" applyFont="1" applyFill="1" applyBorder="1"/>
    <xf numFmtId="0" fontId="15" fillId="2" borderId="26" xfId="0" applyFont="1" applyFill="1" applyBorder="1"/>
    <xf numFmtId="0" fontId="15" fillId="2" borderId="27" xfId="0" applyFont="1" applyFill="1" applyBorder="1"/>
    <xf numFmtId="0" fontId="15" fillId="2" borderId="28" xfId="0" applyFont="1" applyFill="1" applyBorder="1"/>
    <xf numFmtId="0" fontId="15" fillId="2" borderId="29" xfId="0" applyFont="1" applyFill="1" applyBorder="1"/>
    <xf numFmtId="0" fontId="17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/>
    <xf numFmtId="0" fontId="18" fillId="2" borderId="29" xfId="0" applyFont="1" applyFill="1" applyBorder="1"/>
    <xf numFmtId="165" fontId="25" fillId="2" borderId="29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6" fillId="2" borderId="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167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9" fontId="18" fillId="2" borderId="0" xfId="1" applyFont="1" applyFill="1" applyBorder="1" applyAlignment="1">
      <alignment horizontal="center" vertical="center"/>
    </xf>
    <xf numFmtId="0" fontId="15" fillId="2" borderId="30" xfId="0" applyFont="1" applyFill="1" applyBorder="1"/>
    <xf numFmtId="0" fontId="15" fillId="2" borderId="31" xfId="0" applyFont="1" applyFill="1" applyBorder="1"/>
    <xf numFmtId="0" fontId="15" fillId="2" borderId="32" xfId="0" applyFont="1" applyFill="1" applyBorder="1"/>
    <xf numFmtId="0" fontId="16" fillId="2" borderId="0" xfId="0" applyFont="1" applyFill="1" applyBorder="1" applyAlignment="1"/>
    <xf numFmtId="3" fontId="18" fillId="0" borderId="7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 vertical="top" wrapText="1"/>
    </xf>
    <xf numFmtId="0" fontId="2" fillId="2" borderId="29" xfId="0" applyFont="1" applyFill="1" applyBorder="1"/>
    <xf numFmtId="167" fontId="25" fillId="2" borderId="29" xfId="0" applyNumberFormat="1" applyFont="1" applyFill="1" applyBorder="1" applyAlignment="1">
      <alignment horizontal="center"/>
    </xf>
    <xf numFmtId="0" fontId="16" fillId="11" borderId="21" xfId="0" applyFont="1" applyFill="1" applyBorder="1" applyAlignment="1">
      <alignment horizontal="left"/>
    </xf>
    <xf numFmtId="0" fontId="16" fillId="12" borderId="21" xfId="0" applyFont="1" applyFill="1" applyBorder="1" applyAlignment="1">
      <alignment horizontal="right"/>
    </xf>
    <xf numFmtId="3" fontId="16" fillId="12" borderId="21" xfId="0" applyNumberFormat="1" applyFont="1" applyFill="1" applyBorder="1" applyAlignment="1">
      <alignment horizontal="right"/>
    </xf>
    <xf numFmtId="9" fontId="16" fillId="12" borderId="21" xfId="1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vertical="center"/>
    </xf>
    <xf numFmtId="9" fontId="18" fillId="0" borderId="21" xfId="1" applyNumberFormat="1" applyFont="1" applyFill="1" applyBorder="1" applyAlignment="1">
      <alignment horizontal="center" vertical="center"/>
    </xf>
    <xf numFmtId="3" fontId="16" fillId="0" borderId="21" xfId="0" applyNumberFormat="1" applyFont="1" applyBorder="1" applyAlignment="1">
      <alignment vertical="center"/>
    </xf>
    <xf numFmtId="166" fontId="18" fillId="0" borderId="13" xfId="1" applyNumberFormat="1" applyFont="1" applyBorder="1" applyAlignment="1">
      <alignment horizontal="right" vertical="center" indent="2"/>
    </xf>
    <xf numFmtId="166" fontId="18" fillId="0" borderId="13" xfId="1" applyNumberFormat="1" applyFont="1" applyFill="1" applyBorder="1" applyAlignment="1">
      <alignment horizontal="right" vertical="center" indent="2"/>
    </xf>
    <xf numFmtId="166" fontId="16" fillId="0" borderId="13" xfId="1" applyNumberFormat="1" applyFont="1" applyFill="1" applyBorder="1" applyAlignment="1">
      <alignment horizontal="right" vertical="center" indent="2"/>
    </xf>
    <xf numFmtId="9" fontId="15" fillId="2" borderId="0" xfId="1" applyFont="1" applyFill="1" applyBorder="1"/>
    <xf numFmtId="1" fontId="25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center"/>
    </xf>
    <xf numFmtId="166" fontId="18" fillId="8" borderId="0" xfId="1" applyNumberFormat="1" applyFont="1" applyFill="1" applyBorder="1"/>
    <xf numFmtId="3" fontId="18" fillId="2" borderId="0" xfId="0" applyNumberFormat="1" applyFont="1" applyFill="1" applyBorder="1"/>
    <xf numFmtId="3" fontId="18" fillId="8" borderId="0" xfId="0" applyNumberFormat="1" applyFont="1" applyFill="1" applyBorder="1"/>
    <xf numFmtId="166" fontId="18" fillId="2" borderId="0" xfId="1" applyNumberFormat="1" applyFont="1" applyFill="1" applyBorder="1"/>
    <xf numFmtId="0" fontId="19" fillId="6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/>
    </xf>
    <xf numFmtId="0" fontId="31" fillId="0" borderId="0" xfId="2" applyFont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18" fillId="2" borderId="6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8" fillId="2" borderId="21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8" fillId="2" borderId="0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/>
    </xf>
    <xf numFmtId="0" fontId="28" fillId="9" borderId="0" xfId="0" applyFont="1" applyFill="1" applyAlignment="1">
      <alignment wrapText="1"/>
    </xf>
  </cellXfs>
  <cellStyles count="3"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24C4C"/>
      <color rgb="FFEE9292"/>
      <color rgb="FFFEA4A4"/>
      <color rgb="FFFDA9A9"/>
      <color rgb="FFFEDEDE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15983546371476E-2"/>
          <c:y val="4.0730151388018332E-2"/>
          <c:w val="0.91276006846875846"/>
          <c:h val="0.73691984059560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Centro'!$T$9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Centro'!$R$10:$R$17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'Macro Región Centro'!$T$10:$T$17</c:f>
              <c:numCache>
                <c:formatCode>#,##0</c:formatCode>
                <c:ptCount val="8"/>
                <c:pt idx="0">
                  <c:v>2821.0997660000003</c:v>
                </c:pt>
                <c:pt idx="1">
                  <c:v>1160.5380680000001</c:v>
                </c:pt>
                <c:pt idx="2">
                  <c:v>1082.4711030000001</c:v>
                </c:pt>
                <c:pt idx="3">
                  <c:v>634.37281600000006</c:v>
                </c:pt>
                <c:pt idx="4">
                  <c:v>812.05891599999995</c:v>
                </c:pt>
                <c:pt idx="5">
                  <c:v>955.40055099999995</c:v>
                </c:pt>
                <c:pt idx="6">
                  <c:v>1080.2852360000002</c:v>
                </c:pt>
                <c:pt idx="7">
                  <c:v>425.85530499999999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82-44D2-A8C9-12A8F0E3A7F2}"/>
            </c:ext>
          </c:extLst>
        </c:ser>
        <c:ser>
          <c:idx val="1"/>
          <c:order val="1"/>
          <c:tx>
            <c:strRef>
              <c:f>'Macro Región Centro'!$U$9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rgbClr val="FDA9A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90292945672059E-17"/>
                  <c:y val="-0.14119033457662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AE-453E-AF32-D0327B2E4B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580585891344117E-17"/>
                  <c:y val="-0.1553093680342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AE-453E-AF32-D0327B2E4B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23571003729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AE-453E-AF32-D0327B2E4B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452084857351011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AE-453E-AF32-D0327B2E4BD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0.10353957868952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AE-453E-AF32-D0327B2E4BD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22604242867423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AE-453E-AF32-D0327B2E4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Centro'!$R$10:$R$17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'Macro Región Centro'!$U$10:$U$17</c:f>
              <c:numCache>
                <c:formatCode>#,##0</c:formatCode>
                <c:ptCount val="8"/>
                <c:pt idx="0">
                  <c:v>3518.8325429999995</c:v>
                </c:pt>
                <c:pt idx="1">
                  <c:v>794.93785800000001</c:v>
                </c:pt>
                <c:pt idx="2">
                  <c:v>1018.9267029999999</c:v>
                </c:pt>
                <c:pt idx="3">
                  <c:v>625.69513300000017</c:v>
                </c:pt>
                <c:pt idx="4">
                  <c:v>981.72046799999998</c:v>
                </c:pt>
                <c:pt idx="5">
                  <c:v>1191.4913899999999</c:v>
                </c:pt>
                <c:pt idx="6">
                  <c:v>959.36624699999993</c:v>
                </c:pt>
                <c:pt idx="7">
                  <c:v>532.71457899999996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018720"/>
        <c:axId val="471025776"/>
      </c:barChart>
      <c:lineChart>
        <c:grouping val="stacked"/>
        <c:varyColors val="0"/>
        <c:ser>
          <c:idx val="2"/>
          <c:order val="2"/>
          <c:tx>
            <c:strRef>
              <c:f>'Macro Región Centro'!$V$9</c:f>
              <c:strCache>
                <c:ptCount val="1"/>
                <c:pt idx="0">
                  <c:v>Avance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317849305047568E-2"/>
                  <c:y val="2.680281713628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AE-453E-AF32-D0327B2E4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Centro'!$R$10:$R$17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'Macro Región Centro'!$V$10:$V$17</c:f>
              <c:numCache>
                <c:formatCode>0.0%</c:formatCode>
                <c:ptCount val="8"/>
                <c:pt idx="0">
                  <c:v>0.44497316824585681</c:v>
                </c:pt>
                <c:pt idx="1">
                  <c:v>0.59348113294031934</c:v>
                </c:pt>
                <c:pt idx="2">
                  <c:v>0.51511955514052732</c:v>
                </c:pt>
                <c:pt idx="3">
                  <c:v>0.50344333930836294</c:v>
                </c:pt>
                <c:pt idx="4">
                  <c:v>0.45270835602378623</c:v>
                </c:pt>
                <c:pt idx="5">
                  <c:v>0.44501566788451602</c:v>
                </c:pt>
                <c:pt idx="6">
                  <c:v>0.52964207120869189</c:v>
                </c:pt>
                <c:pt idx="7">
                  <c:v>0.44426109364395594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25384"/>
        <c:axId val="471024600"/>
      </c:lineChart>
      <c:catAx>
        <c:axId val="4710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1025776"/>
        <c:crosses val="autoZero"/>
        <c:auto val="1"/>
        <c:lblAlgn val="ctr"/>
        <c:lblOffset val="100"/>
        <c:noMultiLvlLbl val="0"/>
      </c:catAx>
      <c:valAx>
        <c:axId val="471025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1018720"/>
        <c:crosses val="autoZero"/>
        <c:crossBetween val="between"/>
      </c:valAx>
      <c:valAx>
        <c:axId val="4710246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1025384"/>
        <c:crosses val="max"/>
        <c:crossBetween val="between"/>
      </c:valAx>
      <c:catAx>
        <c:axId val="471025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024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34B03B83-738C-4E60-997C-E22E81F02CBD}"/>
            </a:ext>
          </a:extLst>
        </xdr:cNvPr>
        <xdr:cNvSpPr/>
      </xdr:nvSpPr>
      <xdr:spPr>
        <a:xfrm>
          <a:off x="15401925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BA0264A-D6A2-49E6-8F3A-6507055E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8208E765-2779-44F9-99C8-8AE56F6DC5EF}"/>
            </a:ext>
          </a:extLst>
        </xdr:cNvPr>
        <xdr:cNvSpPr/>
      </xdr:nvSpPr>
      <xdr:spPr>
        <a:xfrm>
          <a:off x="15401925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FD054C29-1A25-457C-8810-01E0BEBE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0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63849EFD-8193-4F90-8D5B-B11E26C59117}"/>
            </a:ext>
          </a:extLst>
        </xdr:cNvPr>
        <xdr:cNvGrpSpPr/>
      </xdr:nvGrpSpPr>
      <xdr:grpSpPr>
        <a:xfrm>
          <a:off x="5797412" y="1678535"/>
          <a:ext cx="182631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0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6FA0B174-E1F8-4908-BAC6-AA62BF8111F1}"/>
            </a:ext>
          </a:extLst>
        </xdr:cNvPr>
        <xdr:cNvGrpSpPr/>
      </xdr:nvGrpSpPr>
      <xdr:grpSpPr>
        <a:xfrm>
          <a:off x="5796570" y="1913510"/>
          <a:ext cx="183473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0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48CBF7B3-DA2C-460D-B299-8337D504552D}"/>
            </a:ext>
          </a:extLst>
        </xdr:cNvPr>
        <xdr:cNvGrpSpPr/>
      </xdr:nvGrpSpPr>
      <xdr:grpSpPr>
        <a:xfrm>
          <a:off x="5799095" y="2171184"/>
          <a:ext cx="180948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0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3CA6086E-69C7-4968-8588-35AC2192BECE}"/>
            </a:ext>
          </a:extLst>
        </xdr:cNvPr>
        <xdr:cNvGrpSpPr/>
      </xdr:nvGrpSpPr>
      <xdr:grpSpPr>
        <a:xfrm>
          <a:off x="5797412" y="2418056"/>
          <a:ext cx="182631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1900420D-BEEE-464B-AEE6-59F0AC909B9D}"/>
            </a:ext>
          </a:extLst>
        </xdr:cNvPr>
        <xdr:cNvGrpSpPr/>
      </xdr:nvGrpSpPr>
      <xdr:grpSpPr>
        <a:xfrm>
          <a:off x="5783387" y="2676009"/>
          <a:ext cx="196656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E9717231-6929-44DB-8B0B-E0ECE8E322F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EB027778-FE16-4384-A28B-6D7E7E9A101A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0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7D4D881A-0EDD-4CB8-83A4-D0DADB50B749}"/>
            </a:ext>
          </a:extLst>
        </xdr:cNvPr>
        <xdr:cNvGrpSpPr/>
      </xdr:nvGrpSpPr>
      <xdr:grpSpPr>
        <a:xfrm>
          <a:off x="5790819" y="2921562"/>
          <a:ext cx="189224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6D5E9E9-5CB9-4F30-ABD0-7EF5726505A7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CE601531-1C2B-49AA-9BDF-469A2C2F8EBE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9</xdr:col>
      <xdr:colOff>504825</xdr:colOff>
      <xdr:row>14</xdr:row>
      <xdr:rowOff>9525</xdr:rowOff>
    </xdr:from>
    <xdr:to>
      <xdr:col>10</xdr:col>
      <xdr:colOff>0</xdr:colOff>
      <xdr:row>14</xdr:row>
      <xdr:rowOff>189525</xdr:rowOff>
    </xdr:to>
    <xdr:grpSp>
      <xdr:nvGrpSpPr>
        <xdr:cNvPr id="21" name="17 Grupo">
          <a:extLst>
            <a:ext uri="{FF2B5EF4-FFF2-40B4-BE49-F238E27FC236}">
              <a16:creationId xmlns:a16="http://schemas.microsoft.com/office/drawing/2014/main" xmlns="" id="{AC9D40DF-51B8-4B84-BB7F-ACD378D98848}"/>
            </a:ext>
          </a:extLst>
        </xdr:cNvPr>
        <xdr:cNvGrpSpPr/>
      </xdr:nvGrpSpPr>
      <xdr:grpSpPr>
        <a:xfrm>
          <a:off x="5797412" y="3156916"/>
          <a:ext cx="182631" cy="180000"/>
          <a:chOff x="5797225" y="875069"/>
          <a:chExt cx="219075" cy="213953"/>
        </a:xfrm>
      </xdr:grpSpPr>
      <xdr:sp macro="" textlink="">
        <xdr:nvSpPr>
          <xdr:cNvPr id="22" name="18 Elipse">
            <a:extLst>
              <a:ext uri="{FF2B5EF4-FFF2-40B4-BE49-F238E27FC236}">
                <a16:creationId xmlns:a16="http://schemas.microsoft.com/office/drawing/2014/main" xmlns="" id="{2C260FD6-CC7D-38FA-EECB-C0BB7E27DBD6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19 Rectángulo">
            <a:extLst>
              <a:ext uri="{FF2B5EF4-FFF2-40B4-BE49-F238E27FC236}">
                <a16:creationId xmlns:a16="http://schemas.microsoft.com/office/drawing/2014/main" xmlns="" id="{16A4228E-F48A-3915-6E81-D647941CCF82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9</xdr:col>
      <xdr:colOff>504825</xdr:colOff>
      <xdr:row>15</xdr:row>
      <xdr:rowOff>9525</xdr:rowOff>
    </xdr:from>
    <xdr:to>
      <xdr:col>10</xdr:col>
      <xdr:colOff>0</xdr:colOff>
      <xdr:row>15</xdr:row>
      <xdr:rowOff>189525</xdr:rowOff>
    </xdr:to>
    <xdr:grpSp>
      <xdr:nvGrpSpPr>
        <xdr:cNvPr id="24" name="17 Grupo">
          <a:extLst>
            <a:ext uri="{FF2B5EF4-FFF2-40B4-BE49-F238E27FC236}">
              <a16:creationId xmlns:a16="http://schemas.microsoft.com/office/drawing/2014/main" xmlns="" id="{68CC766A-7FDC-44BA-B158-66D44FFC3F64}"/>
            </a:ext>
          </a:extLst>
        </xdr:cNvPr>
        <xdr:cNvGrpSpPr/>
      </xdr:nvGrpSpPr>
      <xdr:grpSpPr>
        <a:xfrm>
          <a:off x="5797412" y="3413677"/>
          <a:ext cx="182631" cy="180000"/>
          <a:chOff x="5797225" y="875069"/>
          <a:chExt cx="219075" cy="213953"/>
        </a:xfrm>
      </xdr:grpSpPr>
      <xdr:sp macro="" textlink="">
        <xdr:nvSpPr>
          <xdr:cNvPr id="25" name="18 Elipse">
            <a:extLst>
              <a:ext uri="{FF2B5EF4-FFF2-40B4-BE49-F238E27FC236}">
                <a16:creationId xmlns:a16="http://schemas.microsoft.com/office/drawing/2014/main" xmlns="" id="{9C230FDC-69EF-6D09-6749-0F0FCEB742E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19 Rectángulo">
            <a:extLst>
              <a:ext uri="{FF2B5EF4-FFF2-40B4-BE49-F238E27FC236}">
                <a16:creationId xmlns:a16="http://schemas.microsoft.com/office/drawing/2014/main" xmlns="" id="{AC09AD60-6A77-451F-0D91-3624A81D727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146685</xdr:colOff>
      <xdr:row>1</xdr:row>
      <xdr:rowOff>5715</xdr:rowOff>
    </xdr:from>
    <xdr:to>
      <xdr:col>19</xdr:col>
      <xdr:colOff>603885</xdr:colOff>
      <xdr:row>2</xdr:row>
      <xdr:rowOff>120015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9F1F98A5-8589-4E23-8D43-01982FAB0092}"/>
            </a:ext>
          </a:extLst>
        </xdr:cNvPr>
        <xdr:cNvSpPr/>
      </xdr:nvSpPr>
      <xdr:spPr>
        <a:xfrm>
          <a:off x="14990445" y="135255"/>
          <a:ext cx="457200" cy="32766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0</xdr:rowOff>
    </xdr:to>
    <xdr:sp macro="" textlink="">
      <xdr:nvSpPr>
        <xdr:cNvPr id="3" name="3 Flecha derecha">
          <a:extLst>
            <a:ext uri="{FF2B5EF4-FFF2-40B4-BE49-F238E27FC236}">
              <a16:creationId xmlns:a16="http://schemas.microsoft.com/office/drawing/2014/main" xmlns="" id="{905BC4BF-8140-434E-9262-300B56421254}"/>
            </a:ext>
          </a:extLst>
        </xdr:cNvPr>
        <xdr:cNvSpPr/>
      </xdr:nvSpPr>
      <xdr:spPr>
        <a:xfrm>
          <a:off x="11044069" y="1062318"/>
          <a:ext cx="672353" cy="3720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110836</xdr:rowOff>
    </xdr:from>
    <xdr:to>
      <xdr:col>0</xdr:col>
      <xdr:colOff>683952</xdr:colOff>
      <xdr:row>4</xdr:row>
      <xdr:rowOff>7051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xmlns="" id="{8F13C27C-26CC-40FA-BECD-5759686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36"/>
          <a:ext cx="683952" cy="72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37702</xdr:colOff>
      <xdr:row>5</xdr:row>
      <xdr:rowOff>83420</xdr:rowOff>
    </xdr:from>
    <xdr:to>
      <xdr:col>22</xdr:col>
      <xdr:colOff>728129</xdr:colOff>
      <xdr:row>23</xdr:row>
      <xdr:rowOff>3536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7B7706D1-0A09-4EDB-8BBE-B663D853E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AD00636E-9A1D-4813-9804-27CF5ADB4E89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48654AE3-95B3-4E64-BCD5-C9142E2A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68E26832-AEAD-4512-BF5D-8441E7E1A5EC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BA995A31-9060-4AD7-8984-91F4D546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F118A1D0-100D-4024-950D-2132CF0C92E9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D201A888-81BF-4198-A7AD-10A4B91A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E63134E3-2BFE-4B91-B27B-B59F95B57623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A98E3F10-47B5-4605-AE65-5C425653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5E8E38B5-5AC8-4D3F-B667-CB28FCFC0C27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522E30C5-C907-44DC-A73B-C5D947D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CAD029B5-558F-4480-A042-F8440549C19E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9ECFCE39-AFE6-48AE-AD13-B5CC2F7F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zoomScale="130" zoomScaleNormal="130" workbookViewId="0"/>
  </sheetViews>
  <sheetFormatPr baseColWidth="10" defaultColWidth="0" defaultRowHeight="15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170" t="s">
        <v>0</v>
      </c>
      <c r="H2" s="170"/>
      <c r="I2" s="170"/>
      <c r="J2" s="170"/>
      <c r="K2" s="170"/>
      <c r="L2" s="170"/>
      <c r="M2" s="170"/>
      <c r="N2" s="170"/>
      <c r="O2" s="170"/>
      <c r="P2" s="170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171" t="s">
        <v>119</v>
      </c>
      <c r="H3" s="171"/>
      <c r="I3" s="171"/>
      <c r="J3" s="171"/>
      <c r="K3" s="171"/>
      <c r="L3" s="171"/>
      <c r="M3" s="171"/>
      <c r="N3" s="171"/>
      <c r="O3" s="171"/>
      <c r="P3" s="171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172" t="s">
        <v>1</v>
      </c>
      <c r="H9" s="172"/>
      <c r="I9" s="172"/>
      <c r="J9" s="172"/>
      <c r="K9" s="172"/>
      <c r="L9" s="172"/>
      <c r="M9" s="172"/>
      <c r="N9" s="172"/>
      <c r="O9" s="172"/>
      <c r="P9" s="172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171" t="s">
        <v>55</v>
      </c>
      <c r="H10" s="171"/>
      <c r="I10" s="171"/>
      <c r="J10" s="171"/>
      <c r="K10" s="171"/>
      <c r="L10" s="171"/>
      <c r="M10" s="171"/>
      <c r="N10" s="171"/>
      <c r="O10" s="171"/>
      <c r="P10" s="171"/>
      <c r="Q10" s="5"/>
      <c r="R10" s="6"/>
      <c r="S10" s="1"/>
    </row>
    <row r="11" spans="1:19" s="2" customFormat="1" ht="15" customHeight="1" x14ac:dyDescent="0.2">
      <c r="A11" s="7"/>
      <c r="B11" s="7"/>
      <c r="C11" s="7"/>
      <c r="D11" s="7"/>
      <c r="E11" s="7"/>
      <c r="F11" s="7"/>
      <c r="G11" s="173" t="s">
        <v>118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"/>
      <c r="S11" s="1"/>
    </row>
    <row r="12" spans="1:19" s="2" customFormat="1" ht="14.25" x14ac:dyDescent="0.2">
      <c r="A12" s="7"/>
      <c r="B12" s="7"/>
      <c r="C12" s="7"/>
      <c r="D12" s="7"/>
      <c r="E12" s="7"/>
      <c r="F12" s="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"/>
      <c r="S12" s="1"/>
    </row>
    <row r="13" spans="1:19" s="2" customFormat="1" ht="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7" zoomScale="85" zoomScaleNormal="85" workbookViewId="0">
      <selection activeCell="N22" sqref="N22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350.587513</v>
      </c>
      <c r="H15" s="152">
        <f>+E39</f>
        <v>262.63537399999996</v>
      </c>
      <c r="I15" s="153">
        <f>+H15/G15</f>
        <v>0.74912928801317558</v>
      </c>
      <c r="J15" s="152">
        <f t="shared" ref="J15:K15" si="0">+G39</f>
        <v>370.63607400000001</v>
      </c>
      <c r="K15" s="152">
        <f t="shared" si="0"/>
        <v>208.72491400000001</v>
      </c>
      <c r="L15" s="153">
        <f t="shared" ref="L15:L18" si="1">+K15/J15</f>
        <v>0.56315326176264213</v>
      </c>
      <c r="M15" s="88"/>
      <c r="N15" s="49"/>
      <c r="O15" s="50">
        <f>(I15-L15)*100</f>
        <v>18.597602625053344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469.37839500000007</v>
      </c>
      <c r="H16" s="152">
        <f>E55</f>
        <v>162.092097</v>
      </c>
      <c r="I16" s="153">
        <f t="shared" ref="I16:I18" si="2">+H16/G16</f>
        <v>0.34533352776068865</v>
      </c>
      <c r="J16" s="152">
        <f>G55</f>
        <v>265.45836099999997</v>
      </c>
      <c r="K16" s="152">
        <f>H55</f>
        <v>168.346925</v>
      </c>
      <c r="L16" s="153">
        <f t="shared" si="1"/>
        <v>0.63417450618554827</v>
      </c>
      <c r="M16" s="88"/>
      <c r="N16" s="49"/>
      <c r="O16" s="50">
        <f>(I16-L16)*100</f>
        <v>-28.884097842485961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1326.926033</v>
      </c>
      <c r="H17" s="95">
        <f>E71</f>
        <v>530.67308000000003</v>
      </c>
      <c r="I17" s="153">
        <f t="shared" si="2"/>
        <v>0.3999266476068904</v>
      </c>
      <c r="J17" s="95">
        <f>G71</f>
        <v>669.850818</v>
      </c>
      <c r="K17" s="95">
        <f>H71</f>
        <v>319.52052600000002</v>
      </c>
      <c r="L17" s="153">
        <f t="shared" si="1"/>
        <v>0.47700251670066635</v>
      </c>
      <c r="M17" s="88"/>
      <c r="N17" s="49"/>
      <c r="O17" s="50">
        <f>(I17-L17)*100</f>
        <v>-7.7075869093775946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2146.8919409999999</v>
      </c>
      <c r="H18" s="154">
        <f>SUM(H15:H17)</f>
        <v>955.40055099999995</v>
      </c>
      <c r="I18" s="153">
        <f t="shared" si="2"/>
        <v>0.44501566788451602</v>
      </c>
      <c r="J18" s="154">
        <f>SUM(J15:J17)</f>
        <v>1305.9452529999999</v>
      </c>
      <c r="K18" s="154">
        <f>SUM(K15:K17)</f>
        <v>696.59236499999997</v>
      </c>
      <c r="L18" s="153">
        <f t="shared" si="1"/>
        <v>0.53340089364373988</v>
      </c>
      <c r="M18" s="89"/>
      <c r="N18" s="51"/>
      <c r="O18" s="50">
        <f>(I18-L18)*100</f>
        <v>-8.8385225759223864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C22" s="51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153.73603</v>
      </c>
      <c r="E28" s="92">
        <v>127.568591</v>
      </c>
      <c r="F28" s="96">
        <f>+E28/D28</f>
        <v>0.8297898091943704</v>
      </c>
      <c r="G28" s="93">
        <v>120.97783200000001</v>
      </c>
      <c r="H28" s="93">
        <v>52.677672999999999</v>
      </c>
      <c r="I28" s="96">
        <f t="shared" ref="I28:I39" si="3">+H28/G28</f>
        <v>0.43543244352403337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66</v>
      </c>
      <c r="D29" s="95">
        <v>65.468631000000002</v>
      </c>
      <c r="E29" s="92">
        <v>53.962989</v>
      </c>
      <c r="F29" s="96">
        <f t="shared" ref="F29:F39" si="4">+E29/D29</f>
        <v>0.82425717745648297</v>
      </c>
      <c r="G29" s="93">
        <v>67.833648999999994</v>
      </c>
      <c r="H29" s="93">
        <v>14.861642</v>
      </c>
      <c r="I29" s="96">
        <f t="shared" si="3"/>
        <v>0.21908952590770991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63</v>
      </c>
      <c r="D30" s="95">
        <v>34.967866000000001</v>
      </c>
      <c r="E30" s="92">
        <v>13.342662000000001</v>
      </c>
      <c r="F30" s="96">
        <f t="shared" si="4"/>
        <v>0.3815692384545285</v>
      </c>
      <c r="G30" s="93">
        <v>28.437885000000001</v>
      </c>
      <c r="H30" s="93">
        <v>25.976652999999999</v>
      </c>
      <c r="I30" s="96">
        <f t="shared" si="3"/>
        <v>0.91345235413955705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72</v>
      </c>
      <c r="D31" s="95">
        <v>28.543453</v>
      </c>
      <c r="E31" s="92">
        <v>25.573426000000001</v>
      </c>
      <c r="F31" s="96">
        <f t="shared" si="4"/>
        <v>0.89594717219391784</v>
      </c>
      <c r="G31" s="93">
        <v>62.924303999999999</v>
      </c>
      <c r="H31" s="93">
        <v>62.699849</v>
      </c>
      <c r="I31" s="96">
        <f t="shared" si="3"/>
        <v>0.99643293631026897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65</v>
      </c>
      <c r="D32" s="95">
        <v>20.170539999999999</v>
      </c>
      <c r="E32" s="92">
        <v>19.575904999999999</v>
      </c>
      <c r="F32" s="96">
        <f t="shared" si="4"/>
        <v>0.97051962912247269</v>
      </c>
      <c r="G32" s="93">
        <v>34.975147</v>
      </c>
      <c r="H32" s="93">
        <v>19.116699000000001</v>
      </c>
      <c r="I32" s="96">
        <f t="shared" si="3"/>
        <v>0.54657951830767149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67</v>
      </c>
      <c r="D33" s="95">
        <v>16.614608</v>
      </c>
      <c r="E33" s="92">
        <v>1.145168</v>
      </c>
      <c r="F33" s="96">
        <f t="shared" si="4"/>
        <v>6.8925369770987066E-2</v>
      </c>
      <c r="G33" s="93">
        <v>9.6806149999999995</v>
      </c>
      <c r="H33" s="93">
        <v>2.1863929999999998</v>
      </c>
      <c r="I33" s="96">
        <f t="shared" si="3"/>
        <v>0.22585269634212288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71</v>
      </c>
      <c r="D34" s="95">
        <v>10.825265</v>
      </c>
      <c r="E34" s="92">
        <v>9.1446590000000008</v>
      </c>
      <c r="F34" s="96">
        <f t="shared" si="4"/>
        <v>0.84475151416616601</v>
      </c>
      <c r="G34" s="93">
        <v>6.798222</v>
      </c>
      <c r="H34" s="93">
        <v>6.4490109999999996</v>
      </c>
      <c r="I34" s="96">
        <f t="shared" si="3"/>
        <v>0.94863200995789776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79</v>
      </c>
      <c r="D35" s="95">
        <v>6.6754369999999996</v>
      </c>
      <c r="E35" s="92">
        <v>3.8308599999999999</v>
      </c>
      <c r="F35" s="96">
        <f t="shared" si="4"/>
        <v>0.57387404000666919</v>
      </c>
      <c r="G35" s="93">
        <v>14.146557</v>
      </c>
      <c r="H35" s="93">
        <v>6.7680490000000004</v>
      </c>
      <c r="I35" s="96">
        <f t="shared" si="3"/>
        <v>0.47842376063659875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76</v>
      </c>
      <c r="D36" s="95">
        <v>5.885459</v>
      </c>
      <c r="E36" s="92">
        <v>4.635955</v>
      </c>
      <c r="F36" s="96">
        <f t="shared" si="4"/>
        <v>0.78769642265794393</v>
      </c>
      <c r="G36" s="93">
        <v>11.427511000000001</v>
      </c>
      <c r="H36" s="93">
        <v>7.056203</v>
      </c>
      <c r="I36" s="96">
        <f t="shared" si="3"/>
        <v>0.6174750564668019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69</v>
      </c>
      <c r="D37" s="95">
        <v>2.934523</v>
      </c>
      <c r="E37" s="92">
        <v>1.3267599999999999</v>
      </c>
      <c r="F37" s="96">
        <f t="shared" si="4"/>
        <v>0.45212117948981828</v>
      </c>
      <c r="G37" s="93">
        <v>0.63245600000000002</v>
      </c>
      <c r="H37" s="93">
        <v>0.63245200000000001</v>
      </c>
      <c r="I37" s="96">
        <f t="shared" si="3"/>
        <v>0.99999367544935935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4.765701</v>
      </c>
      <c r="E38" s="92">
        <v>2.5283989999999998</v>
      </c>
      <c r="F38" s="96">
        <f t="shared" si="4"/>
        <v>0.53054083753890557</v>
      </c>
      <c r="G38" s="93">
        <v>12.801896000000056</v>
      </c>
      <c r="H38" s="93">
        <v>10.300289999999961</v>
      </c>
      <c r="I38" s="96">
        <f t="shared" si="3"/>
        <v>0.80459097621164211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350.587513</v>
      </c>
      <c r="E39" s="92">
        <f t="shared" si="5"/>
        <v>262.63537399999996</v>
      </c>
      <c r="F39" s="96">
        <f t="shared" si="4"/>
        <v>0.74912928801317558</v>
      </c>
      <c r="G39" s="93">
        <f t="shared" ref="G39:H39" si="6">SUM(G28:G38)</f>
        <v>370.63607400000001</v>
      </c>
      <c r="H39" s="93">
        <f t="shared" si="6"/>
        <v>208.72491400000001</v>
      </c>
      <c r="I39" s="96">
        <f t="shared" si="3"/>
        <v>0.56315326176264213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65</v>
      </c>
      <c r="D44" s="95">
        <v>124.273214</v>
      </c>
      <c r="E44" s="92">
        <v>18.210932</v>
      </c>
      <c r="F44" s="96">
        <f t="shared" ref="F44:F55" si="7">+E44/D44</f>
        <v>0.14653947873272191</v>
      </c>
      <c r="G44" s="93">
        <v>48.462332000000004</v>
      </c>
      <c r="H44" s="93">
        <v>41.659891000000002</v>
      </c>
      <c r="I44" s="96">
        <f t="shared" ref="I44:I55" si="8">+H44/G44</f>
        <v>0.85963446827115131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64</v>
      </c>
      <c r="D45" s="95">
        <v>94.975364999999996</v>
      </c>
      <c r="E45" s="92">
        <v>40.425311999999998</v>
      </c>
      <c r="F45" s="96">
        <f t="shared" si="7"/>
        <v>0.42563997516619179</v>
      </c>
      <c r="G45" s="93">
        <v>52.090434999999999</v>
      </c>
      <c r="H45" s="93">
        <v>39.681640000000002</v>
      </c>
      <c r="I45" s="96">
        <f t="shared" si="8"/>
        <v>0.7617836172802166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67</v>
      </c>
      <c r="D46" s="95">
        <v>61.05939</v>
      </c>
      <c r="E46" s="92">
        <v>13.331111</v>
      </c>
      <c r="F46" s="96">
        <f t="shared" si="7"/>
        <v>0.21833023552970313</v>
      </c>
      <c r="G46" s="93">
        <v>43.375463000000003</v>
      </c>
      <c r="H46" s="93">
        <v>17.002927</v>
      </c>
      <c r="I46" s="96">
        <f t="shared" si="8"/>
        <v>0.39199413271968991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66</v>
      </c>
      <c r="D47" s="95">
        <v>60.231060999999997</v>
      </c>
      <c r="E47" s="92">
        <v>20.919218000000001</v>
      </c>
      <c r="F47" s="96">
        <f t="shared" si="7"/>
        <v>0.3473161131928259</v>
      </c>
      <c r="G47" s="93">
        <v>57.349466</v>
      </c>
      <c r="H47" s="93">
        <v>33.275660000000002</v>
      </c>
      <c r="I47" s="96">
        <f t="shared" si="8"/>
        <v>0.58022615241090481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63</v>
      </c>
      <c r="D48" s="95">
        <v>56.057200000000002</v>
      </c>
      <c r="E48" s="92">
        <v>31.162928999999998</v>
      </c>
      <c r="F48" s="96">
        <f t="shared" si="7"/>
        <v>0.55591304952798204</v>
      </c>
      <c r="G48" s="93">
        <v>57.012695999999998</v>
      </c>
      <c r="H48" s="93">
        <v>33.987206</v>
      </c>
      <c r="I48" s="96">
        <f t="shared" si="8"/>
        <v>0.59613399092721386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68</v>
      </c>
      <c r="D49" s="95">
        <v>34.660969999999999</v>
      </c>
      <c r="E49" s="92">
        <v>16.942639</v>
      </c>
      <c r="F49" s="96">
        <f t="shared" si="7"/>
        <v>0.48881029584573082</v>
      </c>
      <c r="G49" s="93">
        <v>2.361002</v>
      </c>
      <c r="H49" s="93">
        <v>0.132714</v>
      </c>
      <c r="I49" s="96">
        <f t="shared" si="8"/>
        <v>5.6210879956899655E-2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74</v>
      </c>
      <c r="D50" s="95">
        <v>32.696646999999999</v>
      </c>
      <c r="E50" s="92">
        <v>19.527128000000001</v>
      </c>
      <c r="F50" s="96">
        <f t="shared" si="7"/>
        <v>0.59722111566975056</v>
      </c>
      <c r="G50" s="93">
        <v>1.5912059999999999</v>
      </c>
      <c r="H50" s="93">
        <v>1.417252</v>
      </c>
      <c r="I50" s="96">
        <f t="shared" si="8"/>
        <v>0.89067788834380968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69</v>
      </c>
      <c r="D51" s="95">
        <v>4.7806379999999997</v>
      </c>
      <c r="E51" s="92">
        <v>1.3329390000000001</v>
      </c>
      <c r="F51" s="96">
        <f t="shared" si="7"/>
        <v>0.27882031645148619</v>
      </c>
      <c r="G51" s="93">
        <v>3.06576</v>
      </c>
      <c r="H51" s="93">
        <v>1.1749449999999999</v>
      </c>
      <c r="I51" s="96">
        <f t="shared" si="8"/>
        <v>0.38324754710088199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75</v>
      </c>
      <c r="D52" s="95">
        <v>0.37416300000000002</v>
      </c>
      <c r="E52" s="92">
        <v>0.20688899999999999</v>
      </c>
      <c r="F52" s="96">
        <f t="shared" si="7"/>
        <v>0.55293815796858581</v>
      </c>
      <c r="G52" s="93">
        <v>0</v>
      </c>
      <c r="H52" s="93">
        <v>0</v>
      </c>
      <c r="I52" s="96" t="e">
        <f t="shared" si="8"/>
        <v>#DIV/0!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89</v>
      </c>
      <c r="D53" s="95">
        <v>0.26974700000000001</v>
      </c>
      <c r="E53" s="92">
        <v>3.3000000000000002E-2</v>
      </c>
      <c r="F53" s="96">
        <f t="shared" si="7"/>
        <v>0.12233685638765213</v>
      </c>
      <c r="G53" s="93">
        <v>0.150001</v>
      </c>
      <c r="H53" s="93">
        <v>1.469E-2</v>
      </c>
      <c r="I53" s="96">
        <f t="shared" si="8"/>
        <v>9.7932680448797008E-2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0</v>
      </c>
      <c r="E54" s="92">
        <v>0</v>
      </c>
      <c r="F54" s="96" t="e">
        <f t="shared" si="7"/>
        <v>#DIV/0!</v>
      </c>
      <c r="G54" s="93">
        <v>0</v>
      </c>
      <c r="H54" s="93">
        <v>0</v>
      </c>
      <c r="I54" s="96" t="e">
        <f t="shared" si="8"/>
        <v>#DIV/0!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469.37839500000007</v>
      </c>
      <c r="E55" s="92">
        <f t="shared" si="9"/>
        <v>162.092097</v>
      </c>
      <c r="F55" s="96">
        <f t="shared" si="7"/>
        <v>0.34533352776068865</v>
      </c>
      <c r="G55" s="93">
        <f t="shared" ref="G55:H55" si="10">SUM(G44:G54)</f>
        <v>265.45836099999997</v>
      </c>
      <c r="H55" s="93">
        <f t="shared" si="10"/>
        <v>168.346925</v>
      </c>
      <c r="I55" s="96">
        <f t="shared" si="8"/>
        <v>0.63417450618554827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504.660549</v>
      </c>
      <c r="E60" s="92">
        <v>197.97038499999999</v>
      </c>
      <c r="F60" s="96">
        <f t="shared" ref="F60:F71" si="11">+E60/D60</f>
        <v>0.39228425006132189</v>
      </c>
      <c r="G60" s="93">
        <v>237.37561199999999</v>
      </c>
      <c r="H60" s="93">
        <v>114.80994</v>
      </c>
      <c r="I60" s="96">
        <f t="shared" ref="I60:I71" si="12">+H60/G60</f>
        <v>0.48366358714222085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68</v>
      </c>
      <c r="D61" s="95">
        <v>197.94032899999999</v>
      </c>
      <c r="E61" s="92">
        <v>83.097345000000004</v>
      </c>
      <c r="F61" s="96">
        <f t="shared" si="11"/>
        <v>0.41981007821806748</v>
      </c>
      <c r="G61" s="93">
        <v>106.257431</v>
      </c>
      <c r="H61" s="93">
        <v>57.368428999999999</v>
      </c>
      <c r="I61" s="96">
        <f t="shared" si="12"/>
        <v>0.53990039529564759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74</v>
      </c>
      <c r="D62" s="95">
        <v>166.76329200000001</v>
      </c>
      <c r="E62" s="92">
        <v>69.994146000000001</v>
      </c>
      <c r="F62" s="96">
        <f t="shared" si="11"/>
        <v>0.41972154159681613</v>
      </c>
      <c r="G62" s="93">
        <v>58.975282</v>
      </c>
      <c r="H62" s="93">
        <v>24.138009</v>
      </c>
      <c r="I62" s="96">
        <f t="shared" si="12"/>
        <v>0.40929026842126842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75</v>
      </c>
      <c r="D63" s="95">
        <v>118.557309</v>
      </c>
      <c r="E63" s="92">
        <v>56.229751999999998</v>
      </c>
      <c r="F63" s="96">
        <f t="shared" si="11"/>
        <v>0.47428330209485436</v>
      </c>
      <c r="G63" s="93">
        <v>56.590409000000001</v>
      </c>
      <c r="H63" s="93">
        <v>33.683486000000002</v>
      </c>
      <c r="I63" s="96">
        <f t="shared" si="12"/>
        <v>0.5952154542654039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69</v>
      </c>
      <c r="D64" s="95">
        <v>83.625625999999997</v>
      </c>
      <c r="E64" s="92">
        <v>34.450840999999997</v>
      </c>
      <c r="F64" s="96">
        <f t="shared" si="11"/>
        <v>0.41196511940012259</v>
      </c>
      <c r="G64" s="93">
        <v>67.496189999999999</v>
      </c>
      <c r="H64" s="93">
        <v>26.851457</v>
      </c>
      <c r="I64" s="96">
        <f t="shared" si="12"/>
        <v>0.39782181779445625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76</v>
      </c>
      <c r="D65" s="95">
        <v>71.474317999999997</v>
      </c>
      <c r="E65" s="92">
        <v>28.802122000000001</v>
      </c>
      <c r="F65" s="96">
        <f t="shared" si="11"/>
        <v>0.40297162401745479</v>
      </c>
      <c r="G65" s="93">
        <v>32.224522999999998</v>
      </c>
      <c r="H65" s="93">
        <v>11.312023</v>
      </c>
      <c r="I65" s="96">
        <f t="shared" si="12"/>
        <v>0.35103771745511952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63</v>
      </c>
      <c r="D66" s="95">
        <v>62.109896999999997</v>
      </c>
      <c r="E66" s="92">
        <v>20.403243</v>
      </c>
      <c r="F66" s="96">
        <f t="shared" si="11"/>
        <v>0.32850228362156197</v>
      </c>
      <c r="G66" s="93">
        <v>41.187891999999998</v>
      </c>
      <c r="H66" s="93">
        <v>17.139011</v>
      </c>
      <c r="I66" s="96">
        <f t="shared" si="12"/>
        <v>0.41611770274623427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67</v>
      </c>
      <c r="D67" s="95">
        <v>33.703091999999998</v>
      </c>
      <c r="E67" s="92">
        <v>8.2936979999999991</v>
      </c>
      <c r="F67" s="96">
        <f t="shared" si="11"/>
        <v>0.24608122008508893</v>
      </c>
      <c r="G67" s="93">
        <v>13.078417</v>
      </c>
      <c r="H67" s="93">
        <v>4.5540099999999999</v>
      </c>
      <c r="I67" s="96">
        <f t="shared" si="12"/>
        <v>0.34820804383282777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66</v>
      </c>
      <c r="D68" s="95">
        <v>29.037537</v>
      </c>
      <c r="E68" s="92">
        <v>10.702664</v>
      </c>
      <c r="F68" s="96">
        <f t="shared" si="11"/>
        <v>0.36858029660022473</v>
      </c>
      <c r="G68" s="93">
        <v>23.760916000000002</v>
      </c>
      <c r="H68" s="93">
        <v>12.162261000000001</v>
      </c>
      <c r="I68" s="96">
        <f t="shared" si="12"/>
        <v>0.51185993839631438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70</v>
      </c>
      <c r="D69" s="95">
        <v>17.401561999999998</v>
      </c>
      <c r="E69" s="92">
        <v>5.1539809999999999</v>
      </c>
      <c r="F69" s="96">
        <f t="shared" si="11"/>
        <v>0.29617921655538743</v>
      </c>
      <c r="G69" s="93">
        <v>6.3067859999999998</v>
      </c>
      <c r="H69" s="93">
        <v>1.128466</v>
      </c>
      <c r="I69" s="96">
        <f t="shared" si="12"/>
        <v>0.17892885536309619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41.652521999999998</v>
      </c>
      <c r="E70" s="92">
        <v>15.574903000000001</v>
      </c>
      <c r="F70" s="96">
        <f t="shared" si="11"/>
        <v>0.37392460893484436</v>
      </c>
      <c r="G70" s="93">
        <v>26.597360000000094</v>
      </c>
      <c r="H70" s="93">
        <v>16.373434000000032</v>
      </c>
      <c r="I70" s="96">
        <f t="shared" si="12"/>
        <v>0.61560372909190886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1326.926033</v>
      </c>
      <c r="E71" s="92">
        <f t="shared" si="13"/>
        <v>530.67308000000003</v>
      </c>
      <c r="F71" s="96">
        <f t="shared" si="11"/>
        <v>0.3999266476068904</v>
      </c>
      <c r="G71" s="93">
        <f t="shared" ref="G71:H71" si="14">SUM(G60:G70)</f>
        <v>669.850818</v>
      </c>
      <c r="H71" s="93">
        <f t="shared" si="14"/>
        <v>319.52052600000002</v>
      </c>
      <c r="I71" s="96">
        <f t="shared" si="12"/>
        <v>0.47700251670066635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91</v>
      </c>
      <c r="D80" s="95">
        <v>151.589237</v>
      </c>
      <c r="E80" s="92">
        <v>117.216037</v>
      </c>
      <c r="F80" s="96">
        <f t="shared" ref="F80:F87" si="15">+E80/D80</f>
        <v>0.77324775373069532</v>
      </c>
      <c r="G80" s="93">
        <v>255.70003700000001</v>
      </c>
      <c r="H80" s="93">
        <v>106.50976300000001</v>
      </c>
      <c r="I80" s="96">
        <f t="shared" ref="I80:I87" si="16">+H80/G80</f>
        <v>0.41654183648006277</v>
      </c>
      <c r="J80" s="104">
        <f>+D80/$D$87</f>
        <v>0.43238629836767745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90</v>
      </c>
      <c r="D81" s="95">
        <v>142.053516</v>
      </c>
      <c r="E81" s="92">
        <v>112.11897500000001</v>
      </c>
      <c r="F81" s="96">
        <f t="shared" si="15"/>
        <v>0.78927279068544842</v>
      </c>
      <c r="G81" s="93">
        <v>19.635404999999999</v>
      </c>
      <c r="H81" s="93">
        <v>15.4742</v>
      </c>
      <c r="I81" s="96">
        <f t="shared" si="16"/>
        <v>0.78807643641676861</v>
      </c>
      <c r="J81" s="104">
        <f t="shared" ref="J81:J86" si="17">+D81/$D$87</f>
        <v>0.4051870381361814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92</v>
      </c>
      <c r="D82" s="95">
        <v>29.069569000000001</v>
      </c>
      <c r="E82" s="92">
        <v>10.184841</v>
      </c>
      <c r="F82" s="96">
        <f t="shared" si="15"/>
        <v>0.35036092210379866</v>
      </c>
      <c r="G82" s="93">
        <v>12.129371000000001</v>
      </c>
      <c r="H82" s="93">
        <v>10.473705000000001</v>
      </c>
      <c r="I82" s="96">
        <f t="shared" si="16"/>
        <v>0.86349943455435574</v>
      </c>
      <c r="J82" s="104">
        <f t="shared" si="17"/>
        <v>8.2916726700417318E-2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93</v>
      </c>
      <c r="D83" s="95">
        <v>25.418896</v>
      </c>
      <c r="E83" s="92">
        <v>21.574926999999999</v>
      </c>
      <c r="F83" s="96">
        <f t="shared" si="15"/>
        <v>0.84877513956546335</v>
      </c>
      <c r="G83" s="93">
        <v>79.886476999999999</v>
      </c>
      <c r="H83" s="93">
        <v>74.970723000000007</v>
      </c>
      <c r="I83" s="96">
        <f t="shared" si="16"/>
        <v>0.93846575559966183</v>
      </c>
      <c r="J83" s="104">
        <f t="shared" si="17"/>
        <v>7.2503711790784742E-2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2.4562949999999999</v>
      </c>
      <c r="E84" s="92">
        <v>1.540592</v>
      </c>
      <c r="F84" s="96">
        <f t="shared" si="15"/>
        <v>0.62720153727463523</v>
      </c>
      <c r="G84" s="93">
        <v>3.2847840000000001</v>
      </c>
      <c r="H84" s="93">
        <v>1.2965230000000001</v>
      </c>
      <c r="I84" s="96">
        <f t="shared" si="16"/>
        <v>0.3947057097209436</v>
      </c>
      <c r="J84" s="104">
        <f t="shared" si="17"/>
        <v>7.0062250049390661E-3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350.587513</v>
      </c>
      <c r="E87" s="92">
        <f t="shared" si="18"/>
        <v>262.63537200000002</v>
      </c>
      <c r="F87" s="96">
        <f t="shared" si="15"/>
        <v>0.74912928230846609</v>
      </c>
      <c r="G87" s="95">
        <f t="shared" ref="G87" si="19">SUM(G80:G86)</f>
        <v>370.63607400000001</v>
      </c>
      <c r="H87" s="92">
        <f t="shared" ref="H87" si="20">SUM(H80:H86)</f>
        <v>208.72491400000004</v>
      </c>
      <c r="I87" s="96">
        <f t="shared" si="16"/>
        <v>0.56315326176264224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387.68185999999997</v>
      </c>
      <c r="E92" s="92">
        <v>117.93214500000001</v>
      </c>
      <c r="F92" s="96">
        <f t="shared" ref="F92:F99" si="21">+E92/D92</f>
        <v>0.30419825420771562</v>
      </c>
      <c r="G92" s="93">
        <v>51.122022000000001</v>
      </c>
      <c r="H92" s="93">
        <v>18.766739999999999</v>
      </c>
      <c r="I92" s="96">
        <f t="shared" ref="I92:I99" si="22">+H92/G92</f>
        <v>0.3670969821968309</v>
      </c>
      <c r="J92" s="104">
        <f>D92/$D$99</f>
        <v>0.82594738941914869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91</v>
      </c>
      <c r="D93" s="95">
        <v>75.721694999999997</v>
      </c>
      <c r="E93" s="92">
        <v>39.269418999999999</v>
      </c>
      <c r="F93" s="96">
        <f t="shared" si="21"/>
        <v>0.51860195416914534</v>
      </c>
      <c r="G93" s="93">
        <v>211.37179599999999</v>
      </c>
      <c r="H93" s="93">
        <v>146.67147600000001</v>
      </c>
      <c r="I93" s="96">
        <f t="shared" si="22"/>
        <v>0.6939027759408356</v>
      </c>
      <c r="J93" s="104">
        <f t="shared" ref="J93:J98" si="23">D93/$D$99</f>
        <v>0.16132334978903323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90</v>
      </c>
      <c r="D94" s="95">
        <v>5.5842140000000002</v>
      </c>
      <c r="E94" s="92">
        <v>4.7392859999999999</v>
      </c>
      <c r="F94" s="96">
        <f t="shared" si="21"/>
        <v>0.84869347772130499</v>
      </c>
      <c r="G94" s="93">
        <v>2.9645429999999999</v>
      </c>
      <c r="H94" s="93">
        <v>2.9087109999999998</v>
      </c>
      <c r="I94" s="96">
        <f t="shared" si="22"/>
        <v>0.98116674306967377</v>
      </c>
      <c r="J94" s="104">
        <f t="shared" si="23"/>
        <v>1.1897040979059125E-2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93</v>
      </c>
      <c r="D95" s="95">
        <v>0.39062599999999997</v>
      </c>
      <c r="E95" s="92">
        <v>0.15124599999999999</v>
      </c>
      <c r="F95" s="96">
        <f t="shared" si="21"/>
        <v>0.3871887687967519</v>
      </c>
      <c r="G95" s="93">
        <v>0</v>
      </c>
      <c r="H95" s="93">
        <v>0</v>
      </c>
      <c r="I95" s="96" t="e">
        <f t="shared" si="22"/>
        <v>#DIV/0!</v>
      </c>
      <c r="J95" s="104">
        <f t="shared" si="23"/>
        <v>8.322198127589575E-4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/>
      <c r="D96" s="95"/>
      <c r="E96" s="92"/>
      <c r="F96" s="96" t="e">
        <f t="shared" si="21"/>
        <v>#DIV/0!</v>
      </c>
      <c r="G96" s="93"/>
      <c r="H96" s="93"/>
      <c r="I96" s="96" t="e">
        <f t="shared" si="22"/>
        <v>#DIV/0!</v>
      </c>
      <c r="J96" s="104">
        <f t="shared" si="23"/>
        <v>0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0"/>
      <c r="H97" s="91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0"/>
      <c r="H98" s="91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4">SUM(D92:D98)</f>
        <v>469.37839499999995</v>
      </c>
      <c r="E99" s="92">
        <f t="shared" si="24"/>
        <v>162.092096</v>
      </c>
      <c r="F99" s="96">
        <f t="shared" si="21"/>
        <v>0.34533352563021147</v>
      </c>
      <c r="G99" s="95">
        <f t="shared" ref="G99:H99" si="25">SUM(G92:G98)</f>
        <v>265.45836099999997</v>
      </c>
      <c r="H99" s="92">
        <f t="shared" si="25"/>
        <v>168.34692700000002</v>
      </c>
      <c r="I99" s="96">
        <f t="shared" si="22"/>
        <v>0.63417451371968669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1211.9605550000001</v>
      </c>
      <c r="E104" s="92">
        <v>481.50450699999999</v>
      </c>
      <c r="F104" s="96">
        <f t="shared" ref="F104:F111" si="26">+E104/D104</f>
        <v>0.3972938764496341</v>
      </c>
      <c r="G104" s="93">
        <v>548.43967199999997</v>
      </c>
      <c r="H104" s="93">
        <v>243.36038300000001</v>
      </c>
      <c r="I104" s="96">
        <f t="shared" ref="I104:I111" si="27">+H104/G104</f>
        <v>0.44373227434940193</v>
      </c>
      <c r="J104" s="104">
        <f>D104/$D$111</f>
        <v>0.91335954292789145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91</v>
      </c>
      <c r="D105" s="95">
        <v>65.739711</v>
      </c>
      <c r="E105" s="92">
        <v>33.625463000000003</v>
      </c>
      <c r="F105" s="96">
        <f t="shared" si="26"/>
        <v>0.51149392792432569</v>
      </c>
      <c r="G105" s="93">
        <v>104.634591</v>
      </c>
      <c r="H105" s="93">
        <v>68.416268000000002</v>
      </c>
      <c r="I105" s="96">
        <f t="shared" si="27"/>
        <v>0.65385899009248294</v>
      </c>
      <c r="J105" s="104">
        <f t="shared" ref="J105:J110" si="28">D105/$D$111</f>
        <v>4.9542860238691241E-2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90</v>
      </c>
      <c r="D106" s="95">
        <v>40.131777999999997</v>
      </c>
      <c r="E106" s="92">
        <v>12.253088</v>
      </c>
      <c r="F106" s="96">
        <f t="shared" si="26"/>
        <v>0.30532133413077289</v>
      </c>
      <c r="G106" s="93">
        <v>4.1173070000000003</v>
      </c>
      <c r="H106" s="93">
        <v>2.7680899999999999</v>
      </c>
      <c r="I106" s="96">
        <f t="shared" si="27"/>
        <v>0.67230595143864658</v>
      </c>
      <c r="J106" s="104">
        <f t="shared" si="28"/>
        <v>3.0244171115753518E-2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93</v>
      </c>
      <c r="D107" s="95">
        <v>8.5514840000000003</v>
      </c>
      <c r="E107" s="92">
        <v>3.0831409999999999</v>
      </c>
      <c r="F107" s="96">
        <f t="shared" si="26"/>
        <v>0.36053870883696909</v>
      </c>
      <c r="G107" s="93">
        <v>12.146898999999999</v>
      </c>
      <c r="H107" s="93">
        <v>4.7711779999999999</v>
      </c>
      <c r="I107" s="96">
        <f t="shared" si="27"/>
        <v>0.39278979762653826</v>
      </c>
      <c r="J107" s="104">
        <f t="shared" si="28"/>
        <v>6.4445822806462345E-3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94</v>
      </c>
      <c r="D108" s="95">
        <v>0.54250500000000001</v>
      </c>
      <c r="E108" s="92">
        <v>0.20688100000000001</v>
      </c>
      <c r="F108" s="96">
        <f t="shared" si="26"/>
        <v>0.38134395074699773</v>
      </c>
      <c r="G108" s="93">
        <v>0.51234900000000005</v>
      </c>
      <c r="H108" s="93">
        <v>0.20460999999999999</v>
      </c>
      <c r="I108" s="96">
        <f t="shared" si="27"/>
        <v>0.39935668850724793</v>
      </c>
      <c r="J108" s="104">
        <f t="shared" si="28"/>
        <v>4.0884343701771356E-4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9">SUM(D104:D110)</f>
        <v>1326.926033</v>
      </c>
      <c r="E111" s="92">
        <f t="shared" si="29"/>
        <v>530.67307999999991</v>
      </c>
      <c r="F111" s="96">
        <f t="shared" si="26"/>
        <v>0.39992664760689034</v>
      </c>
      <c r="G111" s="95">
        <f t="shared" ref="G111:H111" si="30">SUM(G104:G110)</f>
        <v>669.85081799999989</v>
      </c>
      <c r="H111" s="92">
        <f t="shared" si="30"/>
        <v>319.52052900000001</v>
      </c>
      <c r="I111" s="96">
        <f t="shared" si="27"/>
        <v>0.47700252117927555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1" zoomScale="85" zoomScaleNormal="85" workbookViewId="0">
      <selection activeCell="O22" sqref="O22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66" t="s">
        <v>4</v>
      </c>
      <c r="H14" s="166" t="s">
        <v>5</v>
      </c>
      <c r="I14" s="166" t="s">
        <v>6</v>
      </c>
      <c r="J14" s="166" t="s">
        <v>4</v>
      </c>
      <c r="K14" s="166" t="s">
        <v>5</v>
      </c>
      <c r="L14" s="166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350.21616500000005</v>
      </c>
      <c r="H15" s="152">
        <f>+E39</f>
        <v>156.74137000000002</v>
      </c>
      <c r="I15" s="153">
        <f>+H15/G15</f>
        <v>0.447556068692603</v>
      </c>
      <c r="J15" s="152">
        <f t="shared" ref="J15:K15" si="0">+G39</f>
        <v>377.761326</v>
      </c>
      <c r="K15" s="152">
        <f t="shared" si="0"/>
        <v>297.59331400000002</v>
      </c>
      <c r="L15" s="153">
        <f t="shared" ref="L15:L18" si="1">+K15/J15</f>
        <v>0.78778131459650802</v>
      </c>
      <c r="M15" s="88"/>
      <c r="N15" s="49"/>
      <c r="O15" s="50">
        <f>(I15-L15)*100</f>
        <v>-34.022524590390503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742.91379500000005</v>
      </c>
      <c r="H16" s="152">
        <f>E55</f>
        <v>468.29277500000006</v>
      </c>
      <c r="I16" s="153">
        <f t="shared" ref="I16:I18" si="2">+H16/G16</f>
        <v>0.63034604842678954</v>
      </c>
      <c r="J16" s="152">
        <f>G55</f>
        <v>513.38012500000002</v>
      </c>
      <c r="K16" s="152">
        <f>H55</f>
        <v>307.63530700000001</v>
      </c>
      <c r="L16" s="153">
        <f t="shared" si="1"/>
        <v>0.59923493726992261</v>
      </c>
      <c r="M16" s="88"/>
      <c r="N16" s="49"/>
      <c r="O16" s="50">
        <f>(I16-L16)*100</f>
        <v>3.1111111156866933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946.521523</v>
      </c>
      <c r="H17" s="95">
        <f>E71</f>
        <v>455.25109100000003</v>
      </c>
      <c r="I17" s="153">
        <f t="shared" si="2"/>
        <v>0.48097278290839252</v>
      </c>
      <c r="J17" s="95">
        <f>G71</f>
        <v>779.08230500000002</v>
      </c>
      <c r="K17" s="95">
        <f>H71</f>
        <v>495.27765799999997</v>
      </c>
      <c r="L17" s="153">
        <f t="shared" si="1"/>
        <v>0.63571930054296377</v>
      </c>
      <c r="M17" s="88"/>
      <c r="N17" s="49"/>
      <c r="O17" s="50">
        <f>(I17-L17)*100</f>
        <v>-15.474651763457125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2039.6514830000001</v>
      </c>
      <c r="H18" s="154">
        <f>SUM(H15:H17)</f>
        <v>1080.2852360000002</v>
      </c>
      <c r="I18" s="153">
        <f t="shared" si="2"/>
        <v>0.52964207120869189</v>
      </c>
      <c r="J18" s="154">
        <f>SUM(J15:J17)</f>
        <v>1670.2237559999999</v>
      </c>
      <c r="K18" s="154">
        <f>SUM(K15:K17)</f>
        <v>1100.5062789999999</v>
      </c>
      <c r="L18" s="153">
        <f t="shared" si="1"/>
        <v>0.65889751301082566</v>
      </c>
      <c r="M18" s="89"/>
      <c r="N18" s="51"/>
      <c r="O18" s="50">
        <f>(I18-L18)*100</f>
        <v>-12.925544180213377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C22" s="51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63</v>
      </c>
      <c r="D28" s="95">
        <v>123.381317</v>
      </c>
      <c r="E28" s="92">
        <v>29.831548000000002</v>
      </c>
      <c r="F28" s="96">
        <f>+E28/D28</f>
        <v>0.24178334877070573</v>
      </c>
      <c r="G28" s="93">
        <v>58.992826000000001</v>
      </c>
      <c r="H28" s="93">
        <v>29.305178999999999</v>
      </c>
      <c r="I28" s="96">
        <f t="shared" ref="I28:I39" si="3">+H28/G28</f>
        <v>0.49675835160024373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64</v>
      </c>
      <c r="D29" s="95">
        <v>91.933250999999998</v>
      </c>
      <c r="E29" s="92">
        <v>64.773444999999995</v>
      </c>
      <c r="F29" s="96">
        <f t="shared" ref="F29:F39" si="4">+E29/D29</f>
        <v>0.70457037356375007</v>
      </c>
      <c r="G29" s="93">
        <v>111.830122</v>
      </c>
      <c r="H29" s="93">
        <v>93.249442999999999</v>
      </c>
      <c r="I29" s="96">
        <f t="shared" si="3"/>
        <v>0.83384906796399627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72</v>
      </c>
      <c r="D30" s="95">
        <v>45.924056</v>
      </c>
      <c r="E30" s="92">
        <v>24.639973000000001</v>
      </c>
      <c r="F30" s="96">
        <f t="shared" si="4"/>
        <v>0.53653738685450603</v>
      </c>
      <c r="G30" s="93">
        <v>144.974368</v>
      </c>
      <c r="H30" s="93">
        <v>122.03735</v>
      </c>
      <c r="I30" s="96">
        <f t="shared" si="3"/>
        <v>0.84178570104199391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67</v>
      </c>
      <c r="D31" s="95">
        <v>18.868072000000002</v>
      </c>
      <c r="E31" s="92">
        <v>12.070003</v>
      </c>
      <c r="F31" s="96">
        <f t="shared" si="4"/>
        <v>0.63970515906447667</v>
      </c>
      <c r="G31" s="93">
        <v>13.563344000000001</v>
      </c>
      <c r="H31" s="93">
        <v>12.830902</v>
      </c>
      <c r="I31" s="96">
        <f t="shared" si="3"/>
        <v>0.94599842044852656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75</v>
      </c>
      <c r="D32" s="95">
        <v>18.183819</v>
      </c>
      <c r="E32" s="92">
        <v>1.810055</v>
      </c>
      <c r="F32" s="96">
        <f t="shared" si="4"/>
        <v>9.9542070892808601E-2</v>
      </c>
      <c r="G32" s="93">
        <v>0.123727</v>
      </c>
      <c r="H32" s="93">
        <v>4.1799999999999997E-2</v>
      </c>
      <c r="I32" s="96">
        <f t="shared" si="3"/>
        <v>0.33784056834805659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77</v>
      </c>
      <c r="D33" s="95">
        <v>10.991515</v>
      </c>
      <c r="E33" s="92">
        <v>3.9651200000000002</v>
      </c>
      <c r="F33" s="96">
        <f t="shared" si="4"/>
        <v>0.36074371913243991</v>
      </c>
      <c r="G33" s="93">
        <v>0.87750499999999998</v>
      </c>
      <c r="H33" s="93">
        <v>0.67723100000000003</v>
      </c>
      <c r="I33" s="96">
        <f t="shared" si="3"/>
        <v>0.77176882183007511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78</v>
      </c>
      <c r="D34" s="95">
        <v>10.018546000000001</v>
      </c>
      <c r="E34" s="92">
        <v>4.9513170000000004</v>
      </c>
      <c r="F34" s="96">
        <f t="shared" si="4"/>
        <v>0.49421512862245681</v>
      </c>
      <c r="G34" s="93">
        <v>4.2406490000000003</v>
      </c>
      <c r="H34" s="93">
        <v>3.778178</v>
      </c>
      <c r="I34" s="96">
        <f t="shared" si="3"/>
        <v>0.89094334381364737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70</v>
      </c>
      <c r="D35" s="95">
        <v>6.9066859999999997</v>
      </c>
      <c r="E35" s="92">
        <v>5.5241340000000001</v>
      </c>
      <c r="F35" s="96">
        <f t="shared" si="4"/>
        <v>0.79982411246146135</v>
      </c>
      <c r="G35" s="93">
        <v>11.545868</v>
      </c>
      <c r="H35" s="93">
        <v>10.832641000000001</v>
      </c>
      <c r="I35" s="96">
        <f t="shared" si="3"/>
        <v>0.93822664523793275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68</v>
      </c>
      <c r="D36" s="95">
        <v>6.3543659999999997</v>
      </c>
      <c r="E36" s="92">
        <v>3.076152</v>
      </c>
      <c r="F36" s="96">
        <f t="shared" si="4"/>
        <v>0.48410053811820097</v>
      </c>
      <c r="G36" s="93">
        <v>14.800772</v>
      </c>
      <c r="H36" s="93">
        <v>13.578557999999999</v>
      </c>
      <c r="I36" s="96">
        <f t="shared" si="3"/>
        <v>0.91742228040537344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66</v>
      </c>
      <c r="D37" s="95">
        <v>4.1948160000000003</v>
      </c>
      <c r="E37" s="92">
        <v>0.91903999999999997</v>
      </c>
      <c r="F37" s="96">
        <f t="shared" si="4"/>
        <v>0.21908946661784448</v>
      </c>
      <c r="G37" s="93">
        <v>0.13530700000000001</v>
      </c>
      <c r="H37" s="93">
        <v>8.9479000000000003E-2</v>
      </c>
      <c r="I37" s="96">
        <f t="shared" si="3"/>
        <v>0.66130355413984487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13.459721</v>
      </c>
      <c r="E38" s="92">
        <v>5.1805830000000004</v>
      </c>
      <c r="F38" s="96">
        <f t="shared" si="4"/>
        <v>0.38489527383219907</v>
      </c>
      <c r="G38" s="93">
        <v>16.676837999999975</v>
      </c>
      <c r="H38" s="93">
        <v>11.172552999999994</v>
      </c>
      <c r="I38" s="96">
        <f t="shared" si="3"/>
        <v>0.66994432637649959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350.21616500000005</v>
      </c>
      <c r="E39" s="92">
        <f t="shared" si="5"/>
        <v>156.74137000000002</v>
      </c>
      <c r="F39" s="96">
        <f t="shared" si="4"/>
        <v>0.447556068692603</v>
      </c>
      <c r="G39" s="93">
        <f t="shared" ref="G39:H39" si="6">SUM(G28:G38)</f>
        <v>377.761326</v>
      </c>
      <c r="H39" s="93">
        <f t="shared" si="6"/>
        <v>297.59331400000002</v>
      </c>
      <c r="I39" s="96">
        <f t="shared" si="3"/>
        <v>0.78778131459650802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64</v>
      </c>
      <c r="D44" s="95">
        <v>245.134083</v>
      </c>
      <c r="E44" s="92">
        <v>139.88572400000001</v>
      </c>
      <c r="F44" s="96">
        <f t="shared" ref="F44:F55" si="7">+E44/D44</f>
        <v>0.57064983493135879</v>
      </c>
      <c r="G44" s="93">
        <v>168.65277399999999</v>
      </c>
      <c r="H44" s="93">
        <v>94.951869000000002</v>
      </c>
      <c r="I44" s="96">
        <f t="shared" ref="I44:I55" si="8">+H44/G44</f>
        <v>0.56300211818632762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65</v>
      </c>
      <c r="D45" s="95">
        <v>207.06252900000001</v>
      </c>
      <c r="E45" s="92">
        <v>137.99441300000001</v>
      </c>
      <c r="F45" s="96">
        <f t="shared" si="7"/>
        <v>0.66643836365004505</v>
      </c>
      <c r="G45" s="93">
        <v>136.09605099999999</v>
      </c>
      <c r="H45" s="93">
        <v>86.045154999999994</v>
      </c>
      <c r="I45" s="96">
        <f t="shared" si="8"/>
        <v>0.63223844018809927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63</v>
      </c>
      <c r="D46" s="95">
        <v>135.976235</v>
      </c>
      <c r="E46" s="92">
        <v>83.961623000000003</v>
      </c>
      <c r="F46" s="96">
        <f t="shared" si="7"/>
        <v>0.61747277382698529</v>
      </c>
      <c r="G46" s="93">
        <v>35.582366</v>
      </c>
      <c r="H46" s="93">
        <v>21.529906</v>
      </c>
      <c r="I46" s="96">
        <f t="shared" si="8"/>
        <v>0.60507235522224689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69</v>
      </c>
      <c r="D47" s="95">
        <v>52.47878</v>
      </c>
      <c r="E47" s="92">
        <v>39.101402</v>
      </c>
      <c r="F47" s="96">
        <f t="shared" si="7"/>
        <v>0.74508976771182567</v>
      </c>
      <c r="G47" s="93">
        <v>90.014506999999995</v>
      </c>
      <c r="H47" s="93">
        <v>55.576811999999997</v>
      </c>
      <c r="I47" s="96">
        <f t="shared" si="8"/>
        <v>0.61742061199090947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68</v>
      </c>
      <c r="D48" s="95">
        <v>52.350382000000003</v>
      </c>
      <c r="E48" s="92">
        <v>38.024169999999998</v>
      </c>
      <c r="F48" s="96">
        <f t="shared" si="7"/>
        <v>0.72633987656479748</v>
      </c>
      <c r="G48" s="93">
        <v>55.159927000000003</v>
      </c>
      <c r="H48" s="93">
        <v>29.244869999999999</v>
      </c>
      <c r="I48" s="96">
        <f t="shared" si="8"/>
        <v>0.53018326148256134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67</v>
      </c>
      <c r="D49" s="95">
        <v>32.675691999999998</v>
      </c>
      <c r="E49" s="92">
        <v>18.451070999999999</v>
      </c>
      <c r="F49" s="96">
        <f t="shared" si="7"/>
        <v>0.56467269308328649</v>
      </c>
      <c r="G49" s="93">
        <v>10.546128</v>
      </c>
      <c r="H49" s="93">
        <v>5.6212280000000003</v>
      </c>
      <c r="I49" s="96">
        <f t="shared" si="8"/>
        <v>0.5330134434173377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70</v>
      </c>
      <c r="D50" s="95">
        <v>8.7898969999999998</v>
      </c>
      <c r="E50" s="92">
        <v>5.5459250000000004</v>
      </c>
      <c r="F50" s="96">
        <f t="shared" si="7"/>
        <v>0.63094311571569051</v>
      </c>
      <c r="G50" s="93">
        <v>7.3434540000000004</v>
      </c>
      <c r="H50" s="93">
        <v>5.8855659999999999</v>
      </c>
      <c r="I50" s="96">
        <f t="shared" si="8"/>
        <v>0.80147107886833624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74</v>
      </c>
      <c r="D51" s="95">
        <v>7.5709790000000003</v>
      </c>
      <c r="E51" s="92">
        <v>4.8240280000000002</v>
      </c>
      <c r="F51" s="96">
        <f t="shared" si="7"/>
        <v>0.63717360727060535</v>
      </c>
      <c r="G51" s="93">
        <v>3.912839</v>
      </c>
      <c r="H51" s="93">
        <v>2.7082139999999999</v>
      </c>
      <c r="I51" s="96">
        <f t="shared" si="8"/>
        <v>0.6921353012480197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80</v>
      </c>
      <c r="D52" s="95">
        <v>0.53721799999999997</v>
      </c>
      <c r="E52" s="92">
        <v>0.25485999999999998</v>
      </c>
      <c r="F52" s="96">
        <f t="shared" si="7"/>
        <v>0.4744070377388695</v>
      </c>
      <c r="G52" s="93">
        <v>0</v>
      </c>
      <c r="H52" s="93">
        <v>0</v>
      </c>
      <c r="I52" s="96" t="e">
        <f t="shared" si="8"/>
        <v>#DIV/0!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76</v>
      </c>
      <c r="D53" s="95">
        <v>0.28000000000000003</v>
      </c>
      <c r="E53" s="92">
        <v>0.19155900000000001</v>
      </c>
      <c r="F53" s="96">
        <f t="shared" si="7"/>
        <v>0.68413928571428573</v>
      </c>
      <c r="G53" s="93">
        <v>5.6920789999999997</v>
      </c>
      <c r="H53" s="93">
        <v>5.6917869999999997</v>
      </c>
      <c r="I53" s="96">
        <f t="shared" si="8"/>
        <v>0.99994870064171637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5.8000000000000003E-2</v>
      </c>
      <c r="E54" s="92">
        <v>5.8000000000000003E-2</v>
      </c>
      <c r="F54" s="96">
        <f t="shared" si="7"/>
        <v>1</v>
      </c>
      <c r="G54" s="93">
        <v>0.37999999999999545</v>
      </c>
      <c r="H54" s="93">
        <v>0.3799000000000774</v>
      </c>
      <c r="I54" s="96">
        <f t="shared" si="8"/>
        <v>0.99973684210547875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742.91379500000005</v>
      </c>
      <c r="E55" s="92">
        <f t="shared" si="9"/>
        <v>468.29277500000006</v>
      </c>
      <c r="F55" s="96">
        <f t="shared" si="7"/>
        <v>0.63034604842678954</v>
      </c>
      <c r="G55" s="93">
        <f t="shared" ref="G55:H55" si="10">SUM(G44:G54)</f>
        <v>513.38012500000002</v>
      </c>
      <c r="H55" s="93">
        <f t="shared" si="10"/>
        <v>307.63530700000001</v>
      </c>
      <c r="I55" s="96">
        <f t="shared" si="8"/>
        <v>0.59923493726992261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218.92267799999999</v>
      </c>
      <c r="E60" s="92">
        <v>108.626835</v>
      </c>
      <c r="F60" s="96">
        <f t="shared" ref="F60:F71" si="11">+E60/D60</f>
        <v>0.4961881336021296</v>
      </c>
      <c r="G60" s="93">
        <v>186.07581400000001</v>
      </c>
      <c r="H60" s="93">
        <v>129.947033</v>
      </c>
      <c r="I60" s="96">
        <f t="shared" ref="I60:I71" si="12">+H60/G60</f>
        <v>0.69835531123889105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68</v>
      </c>
      <c r="D61" s="95">
        <v>179.183885</v>
      </c>
      <c r="E61" s="92">
        <v>86.830839999999995</v>
      </c>
      <c r="F61" s="96">
        <f t="shared" si="11"/>
        <v>0.48459067622068802</v>
      </c>
      <c r="G61" s="93">
        <v>162.17244299999999</v>
      </c>
      <c r="H61" s="93">
        <v>98.448562999999993</v>
      </c>
      <c r="I61" s="96">
        <f t="shared" si="12"/>
        <v>0.60706098507747086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75</v>
      </c>
      <c r="D62" s="95">
        <v>159.317823</v>
      </c>
      <c r="E62" s="92">
        <v>83.874334000000005</v>
      </c>
      <c r="F62" s="96">
        <f t="shared" si="11"/>
        <v>0.52645920224506204</v>
      </c>
      <c r="G62" s="93">
        <v>144.53221099999999</v>
      </c>
      <c r="H62" s="93">
        <v>97.379024000000001</v>
      </c>
      <c r="I62" s="96">
        <f t="shared" si="12"/>
        <v>0.67375309162052466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69</v>
      </c>
      <c r="D63" s="95">
        <v>79.78707</v>
      </c>
      <c r="E63" s="92">
        <v>31.678540999999999</v>
      </c>
      <c r="F63" s="96">
        <f t="shared" si="11"/>
        <v>0.39703853017788471</v>
      </c>
      <c r="G63" s="93">
        <v>56.550356999999998</v>
      </c>
      <c r="H63" s="93">
        <v>36.349153999999999</v>
      </c>
      <c r="I63" s="96">
        <f t="shared" si="12"/>
        <v>0.64277496957269431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74</v>
      </c>
      <c r="D64" s="95">
        <v>77.101097999999993</v>
      </c>
      <c r="E64" s="92">
        <v>29.995006</v>
      </c>
      <c r="F64" s="96">
        <f t="shared" si="11"/>
        <v>0.38903474500453938</v>
      </c>
      <c r="G64" s="93">
        <v>37.941650000000003</v>
      </c>
      <c r="H64" s="93">
        <v>23.337703999999999</v>
      </c>
      <c r="I64" s="96">
        <f t="shared" si="12"/>
        <v>0.6150945992069401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63</v>
      </c>
      <c r="D65" s="95">
        <v>64.045911000000004</v>
      </c>
      <c r="E65" s="92">
        <v>31.471802</v>
      </c>
      <c r="F65" s="96">
        <f t="shared" si="11"/>
        <v>0.49139439987043043</v>
      </c>
      <c r="G65" s="93">
        <v>54.336219</v>
      </c>
      <c r="H65" s="93">
        <v>32.906934999999997</v>
      </c>
      <c r="I65" s="96">
        <f t="shared" si="12"/>
        <v>0.60561694585337267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67</v>
      </c>
      <c r="D66" s="95">
        <v>59.214302000000004</v>
      </c>
      <c r="E66" s="92">
        <v>25.952943000000001</v>
      </c>
      <c r="F66" s="96">
        <f t="shared" si="11"/>
        <v>0.43828842228014442</v>
      </c>
      <c r="G66" s="93">
        <v>38.852125000000001</v>
      </c>
      <c r="H66" s="93">
        <v>28.016264</v>
      </c>
      <c r="I66" s="96">
        <f t="shared" si="12"/>
        <v>0.72109991409736274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76</v>
      </c>
      <c r="D67" s="95">
        <v>45.021979000000002</v>
      </c>
      <c r="E67" s="92">
        <v>30.965387</v>
      </c>
      <c r="F67" s="96">
        <f t="shared" si="11"/>
        <v>0.68778378222778702</v>
      </c>
      <c r="G67" s="93">
        <v>41.032905</v>
      </c>
      <c r="H67" s="93">
        <v>18.647798000000002</v>
      </c>
      <c r="I67" s="96">
        <f t="shared" si="12"/>
        <v>0.45445960991550566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66</v>
      </c>
      <c r="D68" s="95">
        <v>28.771346000000001</v>
      </c>
      <c r="E68" s="92">
        <v>10.208147</v>
      </c>
      <c r="F68" s="96">
        <f t="shared" si="11"/>
        <v>0.35480255251179421</v>
      </c>
      <c r="G68" s="93">
        <v>29.549164999999999</v>
      </c>
      <c r="H68" s="93">
        <v>15.012686</v>
      </c>
      <c r="I68" s="96">
        <f t="shared" si="12"/>
        <v>0.50805787574708117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65</v>
      </c>
      <c r="D69" s="95">
        <v>16.422764999999998</v>
      </c>
      <c r="E69" s="92">
        <v>7.6462510000000004</v>
      </c>
      <c r="F69" s="96">
        <f t="shared" si="11"/>
        <v>0.46558852909360887</v>
      </c>
      <c r="G69" s="93">
        <v>14.216551000000001</v>
      </c>
      <c r="H69" s="93">
        <v>8.9432200000000002</v>
      </c>
      <c r="I69" s="96">
        <f t="shared" si="12"/>
        <v>0.62907100322715404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18.732665999999998</v>
      </c>
      <c r="E70" s="92">
        <v>8.0010049999999993</v>
      </c>
      <c r="F70" s="96">
        <f t="shared" si="11"/>
        <v>0.42711512605840513</v>
      </c>
      <c r="G70" s="93">
        <v>13.822865000000093</v>
      </c>
      <c r="H70" s="93">
        <v>6.2892770000000269</v>
      </c>
      <c r="I70" s="96">
        <f t="shared" si="12"/>
        <v>0.45499084307052012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946.521523</v>
      </c>
      <c r="E71" s="92">
        <f t="shared" si="13"/>
        <v>455.25109100000003</v>
      </c>
      <c r="F71" s="96">
        <f t="shared" si="11"/>
        <v>0.48097278290839252</v>
      </c>
      <c r="G71" s="93">
        <f t="shared" ref="G71:H71" si="14">SUM(G60:G70)</f>
        <v>779.08230500000002</v>
      </c>
      <c r="H71" s="93">
        <f t="shared" si="14"/>
        <v>495.27765799999997</v>
      </c>
      <c r="I71" s="96">
        <f t="shared" si="12"/>
        <v>0.63571930054296377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247.83893499999999</v>
      </c>
      <c r="E80" s="92">
        <v>137.011596</v>
      </c>
      <c r="F80" s="96">
        <f t="shared" ref="F80:F87" si="15">+E80/D80</f>
        <v>0.55282514831658713</v>
      </c>
      <c r="G80" s="93">
        <v>23.817163999999998</v>
      </c>
      <c r="H80" s="93">
        <v>19.068580999999998</v>
      </c>
      <c r="I80" s="96">
        <f t="shared" ref="I80:I87" si="16">+H80/G80</f>
        <v>0.80062349152905021</v>
      </c>
      <c r="J80" s="104">
        <f>+D80/$D$87</f>
        <v>0.70767417317815695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93</v>
      </c>
      <c r="D81" s="95">
        <v>43.698706000000001</v>
      </c>
      <c r="E81" s="92">
        <v>5.53193</v>
      </c>
      <c r="F81" s="96">
        <f t="shared" si="15"/>
        <v>0.12659253571490195</v>
      </c>
      <c r="G81" s="93">
        <v>158.35022699999999</v>
      </c>
      <c r="H81" s="93">
        <v>133.155856</v>
      </c>
      <c r="I81" s="96">
        <f t="shared" si="16"/>
        <v>0.84089463288233879</v>
      </c>
      <c r="J81" s="104">
        <f t="shared" ref="J81:J86" si="17">+D81/$D$87</f>
        <v>0.12477638203821917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91</v>
      </c>
      <c r="D82" s="95">
        <v>41.310051999999999</v>
      </c>
      <c r="E82" s="92">
        <v>8.8452249999999992</v>
      </c>
      <c r="F82" s="96">
        <f t="shared" si="15"/>
        <v>0.21411798271277896</v>
      </c>
      <c r="G82" s="93">
        <v>184.85058900000001</v>
      </c>
      <c r="H82" s="93">
        <v>138.10437899999999</v>
      </c>
      <c r="I82" s="96">
        <f t="shared" si="16"/>
        <v>0.74711354584864198</v>
      </c>
      <c r="J82" s="104">
        <f t="shared" si="17"/>
        <v>0.11795586877036358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94</v>
      </c>
      <c r="D83" s="95">
        <v>8.9158589999999993</v>
      </c>
      <c r="E83" s="92">
        <v>1.9249909999999999</v>
      </c>
      <c r="F83" s="96">
        <f t="shared" si="15"/>
        <v>0.21590639780193924</v>
      </c>
      <c r="G83" s="93">
        <v>2.5842999999999998</v>
      </c>
      <c r="H83" s="93">
        <v>1.293825</v>
      </c>
      <c r="I83" s="96">
        <f t="shared" si="16"/>
        <v>0.50064814456525952</v>
      </c>
      <c r="J83" s="104">
        <f t="shared" si="17"/>
        <v>2.5458159534126588E-2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92</v>
      </c>
      <c r="D84" s="95">
        <v>8.4526129999999995</v>
      </c>
      <c r="E84" s="92">
        <v>3.4276270000000002</v>
      </c>
      <c r="F84" s="96">
        <f t="shared" si="15"/>
        <v>0.40551093490261536</v>
      </c>
      <c r="G84" s="93">
        <v>8.159046</v>
      </c>
      <c r="H84" s="93">
        <v>5.9706710000000003</v>
      </c>
      <c r="I84" s="96">
        <f t="shared" si="16"/>
        <v>0.73178543177719557</v>
      </c>
      <c r="J84" s="104">
        <f t="shared" si="17"/>
        <v>2.413541647913368E-2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167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167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350.21616499999999</v>
      </c>
      <c r="E87" s="92">
        <f t="shared" si="18"/>
        <v>156.74136899999999</v>
      </c>
      <c r="F87" s="96">
        <f t="shared" si="15"/>
        <v>0.44755606583722368</v>
      </c>
      <c r="G87" s="95">
        <f t="shared" ref="G87:H87" si="19">SUM(G80:G86)</f>
        <v>377.76132599999994</v>
      </c>
      <c r="H87" s="92">
        <f t="shared" si="19"/>
        <v>297.59331199999997</v>
      </c>
      <c r="I87" s="96">
        <f t="shared" si="16"/>
        <v>0.78778130930215984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450.21713899999997</v>
      </c>
      <c r="E92" s="92">
        <v>313.124527</v>
      </c>
      <c r="F92" s="96">
        <f t="shared" ref="F92:F99" si="20">+E92/D92</f>
        <v>0.69549668343479043</v>
      </c>
      <c r="G92" s="93">
        <v>25.361936</v>
      </c>
      <c r="H92" s="93">
        <v>17.892837</v>
      </c>
      <c r="I92" s="96">
        <f t="shared" ref="I92:I99" si="21">+H92/G92</f>
        <v>0.70549965113073387</v>
      </c>
      <c r="J92" s="104">
        <f>D92/$D$99</f>
        <v>0.60601531702611611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91</v>
      </c>
      <c r="D93" s="95">
        <v>190.76989800000001</v>
      </c>
      <c r="E93" s="92">
        <v>102.184318</v>
      </c>
      <c r="F93" s="96">
        <f t="shared" si="20"/>
        <v>0.53564172896921081</v>
      </c>
      <c r="G93" s="93">
        <v>477.82361200000003</v>
      </c>
      <c r="H93" s="93">
        <v>285.33054099999998</v>
      </c>
      <c r="I93" s="96">
        <f t="shared" si="21"/>
        <v>0.59714617242481516</v>
      </c>
      <c r="J93" s="104">
        <f t="shared" ref="J93:J98" si="22">D93/$D$99</f>
        <v>0.25678604877703209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90</v>
      </c>
      <c r="D94" s="95">
        <v>101.55346400000001</v>
      </c>
      <c r="E94" s="92">
        <v>52.959899999999998</v>
      </c>
      <c r="F94" s="96">
        <f t="shared" si="20"/>
        <v>0.52149772064889877</v>
      </c>
      <c r="G94" s="93">
        <v>8.9076690000000003</v>
      </c>
      <c r="H94" s="93">
        <v>3.3500019999999999</v>
      </c>
      <c r="I94" s="96">
        <f t="shared" si="21"/>
        <v>0.37608065589325329</v>
      </c>
      <c r="J94" s="104">
        <f t="shared" si="22"/>
        <v>0.13669616136284024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94</v>
      </c>
      <c r="D95" s="95">
        <v>0.34829399999999999</v>
      </c>
      <c r="E95" s="92">
        <v>0</v>
      </c>
      <c r="F95" s="96">
        <f t="shared" si="20"/>
        <v>0</v>
      </c>
      <c r="G95" s="93">
        <v>1.040878</v>
      </c>
      <c r="H95" s="93">
        <v>0.84812600000000005</v>
      </c>
      <c r="I95" s="96">
        <f t="shared" si="21"/>
        <v>0.81481787490945157</v>
      </c>
      <c r="J95" s="104">
        <f t="shared" si="22"/>
        <v>4.688215541885314E-4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93</v>
      </c>
      <c r="D96" s="95">
        <v>2.5000000000000001E-2</v>
      </c>
      <c r="E96" s="92">
        <v>2.4029999999999999E-2</v>
      </c>
      <c r="F96" s="96">
        <f t="shared" si="20"/>
        <v>0.96119999999999994</v>
      </c>
      <c r="G96" s="93">
        <v>0.24603</v>
      </c>
      <c r="H96" s="93">
        <v>0.21379999999999999</v>
      </c>
      <c r="I96" s="96">
        <f t="shared" si="21"/>
        <v>0.86899971548185173</v>
      </c>
      <c r="J96" s="104">
        <f t="shared" si="22"/>
        <v>3.3651279823118649E-5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0"/>
        <v>#DIV/0!</v>
      </c>
      <c r="G97" s="167"/>
      <c r="H97" s="91"/>
      <c r="I97" s="96" t="e">
        <f t="shared" si="21"/>
        <v>#DIV/0!</v>
      </c>
      <c r="J97" s="104">
        <f t="shared" si="22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0"/>
        <v>#DIV/0!</v>
      </c>
      <c r="G98" s="167"/>
      <c r="H98" s="91"/>
      <c r="I98" s="96" t="e">
        <f t="shared" si="21"/>
        <v>#DIV/0!</v>
      </c>
      <c r="J98" s="104">
        <f t="shared" si="22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3">SUM(D92:D98)</f>
        <v>742.91379499999994</v>
      </c>
      <c r="E99" s="92">
        <f t="shared" si="23"/>
        <v>468.29277500000001</v>
      </c>
      <c r="F99" s="96">
        <f t="shared" si="20"/>
        <v>0.63034604842678965</v>
      </c>
      <c r="G99" s="95">
        <f t="shared" ref="G99:H99" si="24">SUM(G92:G98)</f>
        <v>513.38012500000013</v>
      </c>
      <c r="H99" s="92">
        <f t="shared" si="24"/>
        <v>307.63530599999996</v>
      </c>
      <c r="I99" s="96">
        <f t="shared" si="21"/>
        <v>0.59923493532204797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497.562634</v>
      </c>
      <c r="E104" s="92">
        <v>241.67461</v>
      </c>
      <c r="F104" s="96">
        <f t="shared" ref="F104:F111" si="25">+E104/D104</f>
        <v>0.48571696000789322</v>
      </c>
      <c r="G104" s="93">
        <v>330.80889400000001</v>
      </c>
      <c r="H104" s="93">
        <v>206.31165200000001</v>
      </c>
      <c r="I104" s="96">
        <f t="shared" ref="I104:I111" si="26">+H104/G104</f>
        <v>0.62365811724517906</v>
      </c>
      <c r="J104" s="104">
        <f>D104/$D$111</f>
        <v>0.52567492857740339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90</v>
      </c>
      <c r="D105" s="95">
        <v>256.58832999999998</v>
      </c>
      <c r="E105" s="92">
        <v>116.442171</v>
      </c>
      <c r="F105" s="96">
        <f t="shared" si="25"/>
        <v>0.45380930223911592</v>
      </c>
      <c r="G105" s="93">
        <v>89.528029000000004</v>
      </c>
      <c r="H105" s="93">
        <v>58.031723999999997</v>
      </c>
      <c r="I105" s="96">
        <f t="shared" si="26"/>
        <v>0.64819615318460766</v>
      </c>
      <c r="J105" s="104">
        <f t="shared" ref="J105:J110" si="27">D105/$D$111</f>
        <v>0.27108557361352259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110.67207500000001</v>
      </c>
      <c r="E106" s="92">
        <v>50.923029</v>
      </c>
      <c r="F106" s="96">
        <f t="shared" si="25"/>
        <v>0.46012536586126174</v>
      </c>
      <c r="G106" s="93">
        <v>275.21233599999999</v>
      </c>
      <c r="H106" s="93">
        <v>184.03630200000001</v>
      </c>
      <c r="I106" s="96">
        <f t="shared" si="26"/>
        <v>0.66870658733843968</v>
      </c>
      <c r="J106" s="104">
        <f t="shared" si="27"/>
        <v>0.11692504851788776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94</v>
      </c>
      <c r="D107" s="95">
        <v>50.662700999999998</v>
      </c>
      <c r="E107" s="92">
        <v>31.790403000000001</v>
      </c>
      <c r="F107" s="96">
        <f t="shared" si="25"/>
        <v>0.627491278050888</v>
      </c>
      <c r="G107" s="93">
        <v>41.494672999999999</v>
      </c>
      <c r="H107" s="93">
        <v>16.201284000000001</v>
      </c>
      <c r="I107" s="96">
        <f t="shared" si="26"/>
        <v>0.3904425033063883</v>
      </c>
      <c r="J107" s="104">
        <f t="shared" si="27"/>
        <v>5.3525144192627098E-2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93</v>
      </c>
      <c r="D108" s="95">
        <v>31.035782999999999</v>
      </c>
      <c r="E108" s="92">
        <v>14.420876</v>
      </c>
      <c r="F108" s="96">
        <f t="shared" si="25"/>
        <v>0.4646532036907205</v>
      </c>
      <c r="G108" s="93">
        <v>42.038373</v>
      </c>
      <c r="H108" s="93">
        <v>30.696694000000001</v>
      </c>
      <c r="I108" s="96">
        <f t="shared" si="26"/>
        <v>0.73020651869662034</v>
      </c>
      <c r="J108" s="104">
        <f t="shared" si="27"/>
        <v>3.278930509855929E-2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5"/>
        <v>#DIV/0!</v>
      </c>
      <c r="G109" s="93"/>
      <c r="H109" s="93"/>
      <c r="I109" s="96" t="e">
        <f t="shared" si="26"/>
        <v>#DIV/0!</v>
      </c>
      <c r="J109" s="104">
        <f t="shared" si="27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5"/>
        <v>#DIV/0!</v>
      </c>
      <c r="G110" s="93"/>
      <c r="H110" s="93"/>
      <c r="I110" s="96" t="e">
        <f t="shared" si="26"/>
        <v>#DIV/0!</v>
      </c>
      <c r="J110" s="104">
        <f t="shared" si="27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8">SUM(D104:D110)</f>
        <v>946.52152299999989</v>
      </c>
      <c r="E111" s="92">
        <f t="shared" si="28"/>
        <v>455.25108900000004</v>
      </c>
      <c r="F111" s="96">
        <f t="shared" si="25"/>
        <v>0.48097278079539252</v>
      </c>
      <c r="G111" s="95">
        <f t="shared" ref="G111:H111" si="29">SUM(G104:G110)</f>
        <v>779.08230500000002</v>
      </c>
      <c r="H111" s="92">
        <f t="shared" si="29"/>
        <v>495.27765599999998</v>
      </c>
      <c r="I111" s="96">
        <f t="shared" si="26"/>
        <v>0.63571929797584092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1" zoomScale="85" zoomScaleNormal="85" workbookViewId="0">
      <selection activeCell="N22" sqref="N22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66" t="s">
        <v>4</v>
      </c>
      <c r="H14" s="166" t="s">
        <v>5</v>
      </c>
      <c r="I14" s="166" t="s">
        <v>6</v>
      </c>
      <c r="J14" s="166" t="s">
        <v>4</v>
      </c>
      <c r="K14" s="166" t="s">
        <v>5</v>
      </c>
      <c r="L14" s="166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216.91120500000002</v>
      </c>
      <c r="H15" s="152">
        <f>+E39</f>
        <v>132.539231</v>
      </c>
      <c r="I15" s="153">
        <f>+H15/G15</f>
        <v>0.61102989585070067</v>
      </c>
      <c r="J15" s="152">
        <f t="shared" ref="J15:K15" si="0">+G39</f>
        <v>190.47162700000001</v>
      </c>
      <c r="K15" s="152">
        <f t="shared" si="0"/>
        <v>164.84903800000001</v>
      </c>
      <c r="L15" s="153">
        <f t="shared" ref="L15:L18" si="1">+K15/J15</f>
        <v>0.86547818484272199</v>
      </c>
      <c r="M15" s="88"/>
      <c r="N15" s="49"/>
      <c r="O15" s="50">
        <f>(I15-L15)*100</f>
        <v>-25.444828899202133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433.21538599999997</v>
      </c>
      <c r="H16" s="152">
        <f>E55</f>
        <v>194.59189900000001</v>
      </c>
      <c r="I16" s="153">
        <f t="shared" ref="I16:I18" si="2">+H16/G16</f>
        <v>0.44918048917126879</v>
      </c>
      <c r="J16" s="152">
        <f>G55</f>
        <v>301.46040599999998</v>
      </c>
      <c r="K16" s="152">
        <f>H55</f>
        <v>175.60647499999999</v>
      </c>
      <c r="L16" s="153">
        <f t="shared" si="1"/>
        <v>0.5825192015431705</v>
      </c>
      <c r="M16" s="88"/>
      <c r="N16" s="49"/>
      <c r="O16" s="50">
        <f>(I16-L16)*100</f>
        <v>-13.33387123719017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308.44329300000004</v>
      </c>
      <c r="H17" s="95">
        <f>E71</f>
        <v>98.724175000000017</v>
      </c>
      <c r="I17" s="153">
        <f t="shared" si="2"/>
        <v>0.32007236740271738</v>
      </c>
      <c r="J17" s="95">
        <f>G71</f>
        <v>223.840092</v>
      </c>
      <c r="K17" s="95">
        <f>H71</f>
        <v>130.824715</v>
      </c>
      <c r="L17" s="153">
        <f t="shared" si="1"/>
        <v>0.58445613487328263</v>
      </c>
      <c r="M17" s="88"/>
      <c r="N17" s="49"/>
      <c r="O17" s="50">
        <f>(I17-L17)*100</f>
        <v>-26.438376747056523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958.569884</v>
      </c>
      <c r="H18" s="154">
        <f>SUM(H15:H17)</f>
        <v>425.85530499999999</v>
      </c>
      <c r="I18" s="153">
        <f t="shared" si="2"/>
        <v>0.44426109364395594</v>
      </c>
      <c r="J18" s="154">
        <f>SUM(J15:J17)</f>
        <v>715.77212499999996</v>
      </c>
      <c r="K18" s="154">
        <f>SUM(K15:K17)</f>
        <v>471.28022799999997</v>
      </c>
      <c r="L18" s="153">
        <f t="shared" si="1"/>
        <v>0.65842215914736835</v>
      </c>
      <c r="M18" s="89"/>
      <c r="N18" s="51"/>
      <c r="O18" s="50">
        <f>(I18-L18)*100</f>
        <v>-21.41610655034124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C22" s="51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138.364195</v>
      </c>
      <c r="E28" s="92">
        <v>102.326623</v>
      </c>
      <c r="F28" s="96">
        <f>+E28/D28</f>
        <v>0.73954553777442211</v>
      </c>
      <c r="G28" s="93">
        <v>115.661007</v>
      </c>
      <c r="H28" s="93">
        <v>109.45617</v>
      </c>
      <c r="I28" s="96">
        <f t="shared" ref="I28:I39" si="3">+H28/G28</f>
        <v>0.94635325110043356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72</v>
      </c>
      <c r="D29" s="95">
        <v>55.886288</v>
      </c>
      <c r="E29" s="92">
        <v>17.058644999999999</v>
      </c>
      <c r="F29" s="96">
        <f t="shared" ref="F29:F39" si="4">+E29/D29</f>
        <v>0.30523846922880254</v>
      </c>
      <c r="G29" s="93">
        <v>39.419424999999997</v>
      </c>
      <c r="H29" s="93">
        <v>37.149726999999999</v>
      </c>
      <c r="I29" s="96">
        <f t="shared" si="3"/>
        <v>0.94242183897913279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76</v>
      </c>
      <c r="D30" s="95">
        <v>6.6107779999999998</v>
      </c>
      <c r="E30" s="92">
        <v>6.0635779999999997</v>
      </c>
      <c r="F30" s="96">
        <f t="shared" si="4"/>
        <v>0.91722608140826989</v>
      </c>
      <c r="G30" s="93">
        <v>3.84056</v>
      </c>
      <c r="H30" s="93">
        <v>3.7699150000000001</v>
      </c>
      <c r="I30" s="96">
        <f t="shared" si="3"/>
        <v>0.98160554710771353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63</v>
      </c>
      <c r="D31" s="95">
        <v>6.1751290000000001</v>
      </c>
      <c r="E31" s="92">
        <v>2.2401879999999998</v>
      </c>
      <c r="F31" s="96">
        <f t="shared" si="4"/>
        <v>0.36277590314307601</v>
      </c>
      <c r="G31" s="93">
        <v>15.57441</v>
      </c>
      <c r="H31" s="93">
        <v>2.0303909999999998</v>
      </c>
      <c r="I31" s="96">
        <f t="shared" si="3"/>
        <v>0.13036712145114965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68</v>
      </c>
      <c r="D32" s="95">
        <v>3.224812</v>
      </c>
      <c r="E32" s="92">
        <v>0.64078599999999997</v>
      </c>
      <c r="F32" s="96">
        <f t="shared" si="4"/>
        <v>0.19870491675173621</v>
      </c>
      <c r="G32" s="93">
        <v>4.6771E-2</v>
      </c>
      <c r="H32" s="93">
        <v>4.6065000000000002E-2</v>
      </c>
      <c r="I32" s="96">
        <f t="shared" si="3"/>
        <v>0.98490517628444985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67</v>
      </c>
      <c r="D33" s="95">
        <v>2.9036499999999998</v>
      </c>
      <c r="E33" s="92">
        <v>2.1046770000000001</v>
      </c>
      <c r="F33" s="96">
        <f t="shared" si="4"/>
        <v>0.72483839305701458</v>
      </c>
      <c r="G33" s="93">
        <v>9.5709320000000009</v>
      </c>
      <c r="H33" s="93">
        <v>8.4047230000000006</v>
      </c>
      <c r="I33" s="96">
        <f t="shared" si="3"/>
        <v>0.87815094705510388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70</v>
      </c>
      <c r="D34" s="95">
        <v>1.682782</v>
      </c>
      <c r="E34" s="92">
        <v>1.137553</v>
      </c>
      <c r="F34" s="96">
        <f t="shared" si="4"/>
        <v>0.6759954646531755</v>
      </c>
      <c r="G34" s="93">
        <v>0.17206399999999999</v>
      </c>
      <c r="H34" s="93">
        <v>0.17206299999999999</v>
      </c>
      <c r="I34" s="96">
        <f t="shared" si="3"/>
        <v>0.99999418820903851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79</v>
      </c>
      <c r="D35" s="95">
        <v>0.696465</v>
      </c>
      <c r="E35" s="92">
        <v>0.48598799999999998</v>
      </c>
      <c r="F35" s="96">
        <f t="shared" si="4"/>
        <v>0.69779242316555745</v>
      </c>
      <c r="G35" s="93">
        <v>0.78112499999999996</v>
      </c>
      <c r="H35" s="93">
        <v>0.16308</v>
      </c>
      <c r="I35" s="96">
        <f t="shared" si="3"/>
        <v>0.20877580412866059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65</v>
      </c>
      <c r="D36" s="95">
        <v>0.68639899999999998</v>
      </c>
      <c r="E36" s="92">
        <v>0.25452799999999998</v>
      </c>
      <c r="F36" s="96">
        <f t="shared" si="4"/>
        <v>0.37081639104952074</v>
      </c>
      <c r="G36" s="93">
        <v>3.6825779999999999</v>
      </c>
      <c r="H36" s="93">
        <v>3.324211</v>
      </c>
      <c r="I36" s="96">
        <f t="shared" si="3"/>
        <v>0.9026858358465184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78</v>
      </c>
      <c r="D37" s="95">
        <v>0.46500000000000002</v>
      </c>
      <c r="E37" s="92">
        <v>0.11369799999999999</v>
      </c>
      <c r="F37" s="96">
        <f t="shared" si="4"/>
        <v>0.24451182795698923</v>
      </c>
      <c r="G37" s="93">
        <v>1.202547</v>
      </c>
      <c r="H37" s="93">
        <v>0.177872</v>
      </c>
      <c r="I37" s="96">
        <f t="shared" si="3"/>
        <v>0.14791272191440336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0.21570700000000001</v>
      </c>
      <c r="E38" s="92">
        <v>0.112967</v>
      </c>
      <c r="F38" s="96">
        <f t="shared" si="4"/>
        <v>0.52370576754579123</v>
      </c>
      <c r="G38" s="93">
        <v>0.52020799999996825</v>
      </c>
      <c r="H38" s="93">
        <v>0.15482099999999832</v>
      </c>
      <c r="I38" s="96">
        <f t="shared" si="3"/>
        <v>0.29761364684896768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216.91120500000002</v>
      </c>
      <c r="E39" s="92">
        <f t="shared" si="5"/>
        <v>132.539231</v>
      </c>
      <c r="F39" s="96">
        <f t="shared" si="4"/>
        <v>0.61102989585070067</v>
      </c>
      <c r="G39" s="93">
        <f t="shared" ref="G39:H39" si="6">SUM(G28:G38)</f>
        <v>190.47162700000001</v>
      </c>
      <c r="H39" s="93">
        <f t="shared" si="6"/>
        <v>164.84903800000001</v>
      </c>
      <c r="I39" s="96">
        <f t="shared" si="3"/>
        <v>0.86547818484272199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64</v>
      </c>
      <c r="D44" s="95">
        <v>189.420873</v>
      </c>
      <c r="E44" s="92">
        <v>100.223849</v>
      </c>
      <c r="F44" s="96">
        <f t="shared" ref="F44:F55" si="7">+E44/D44</f>
        <v>0.52910667875551387</v>
      </c>
      <c r="G44" s="93">
        <v>127.030719</v>
      </c>
      <c r="H44" s="93">
        <v>56.750711000000003</v>
      </c>
      <c r="I44" s="96">
        <f t="shared" ref="I44:I55" si="8">+H44/G44</f>
        <v>0.44674793189197015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65</v>
      </c>
      <c r="D45" s="95">
        <v>141.24465799999999</v>
      </c>
      <c r="E45" s="92">
        <v>60.445461000000002</v>
      </c>
      <c r="F45" s="96">
        <f t="shared" si="7"/>
        <v>0.42794865204742827</v>
      </c>
      <c r="G45" s="93">
        <v>81.548450000000003</v>
      </c>
      <c r="H45" s="93">
        <v>46.674894000000002</v>
      </c>
      <c r="I45" s="96">
        <f t="shared" si="8"/>
        <v>0.57235783144866637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69</v>
      </c>
      <c r="D46" s="95">
        <v>31.551428999999999</v>
      </c>
      <c r="E46" s="92">
        <v>8.5752659999999992</v>
      </c>
      <c r="F46" s="96">
        <f t="shared" si="7"/>
        <v>0.27178692920691483</v>
      </c>
      <c r="G46" s="93">
        <v>13.726900000000001</v>
      </c>
      <c r="H46" s="93">
        <v>11.82798</v>
      </c>
      <c r="I46" s="96">
        <f t="shared" si="8"/>
        <v>0.86166432333593157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68</v>
      </c>
      <c r="D47" s="95">
        <v>25.056567999999999</v>
      </c>
      <c r="E47" s="92">
        <v>7.7828660000000003</v>
      </c>
      <c r="F47" s="96">
        <f t="shared" si="7"/>
        <v>0.31061181243975633</v>
      </c>
      <c r="G47" s="93">
        <v>34.191679000000001</v>
      </c>
      <c r="H47" s="93">
        <v>22.684308999999999</v>
      </c>
      <c r="I47" s="96">
        <f t="shared" si="8"/>
        <v>0.66344530784814626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63</v>
      </c>
      <c r="D48" s="95">
        <v>24.485498</v>
      </c>
      <c r="E48" s="92">
        <v>8.7907499999999992</v>
      </c>
      <c r="F48" s="96">
        <f t="shared" si="7"/>
        <v>0.3590186321715817</v>
      </c>
      <c r="G48" s="93">
        <v>21.636005000000001</v>
      </c>
      <c r="H48" s="93">
        <v>20.153535999999999</v>
      </c>
      <c r="I48" s="96">
        <f t="shared" si="8"/>
        <v>0.9314813894709304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67</v>
      </c>
      <c r="D49" s="95">
        <v>7.909427</v>
      </c>
      <c r="E49" s="92">
        <v>5.7447419999999996</v>
      </c>
      <c r="F49" s="96">
        <f t="shared" si="7"/>
        <v>0.72631582540682149</v>
      </c>
      <c r="G49" s="93">
        <v>13.70696</v>
      </c>
      <c r="H49" s="93">
        <v>8.8761639999999993</v>
      </c>
      <c r="I49" s="96">
        <f t="shared" si="8"/>
        <v>0.64756619994513731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66</v>
      </c>
      <c r="D50" s="95">
        <v>6.2418420000000001</v>
      </c>
      <c r="E50" s="92">
        <v>1.09355</v>
      </c>
      <c r="F50" s="96">
        <f t="shared" si="7"/>
        <v>0.17519668072341466</v>
      </c>
      <c r="G50" s="93">
        <v>5.9106310000000004</v>
      </c>
      <c r="H50" s="93">
        <v>5.171462</v>
      </c>
      <c r="I50" s="96">
        <f t="shared" si="8"/>
        <v>0.87494245538251325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75</v>
      </c>
      <c r="D51" s="95">
        <v>3.5516130000000001</v>
      </c>
      <c r="E51" s="92">
        <v>1.7387729999999999</v>
      </c>
      <c r="F51" s="96">
        <f t="shared" si="7"/>
        <v>0.48957276595169569</v>
      </c>
      <c r="G51" s="93">
        <v>3.0643799999999999</v>
      </c>
      <c r="H51" s="93">
        <v>3.00468</v>
      </c>
      <c r="I51" s="96">
        <f t="shared" si="8"/>
        <v>0.98051808196111456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89</v>
      </c>
      <c r="D52" s="95">
        <v>3.3362039999999999</v>
      </c>
      <c r="E52" s="92">
        <v>3.0946999999999999E-2</v>
      </c>
      <c r="F52" s="96">
        <f t="shared" si="7"/>
        <v>9.2761114128512515E-3</v>
      </c>
      <c r="G52" s="93">
        <v>0</v>
      </c>
      <c r="H52" s="93">
        <v>0</v>
      </c>
      <c r="I52" s="96" t="e">
        <f t="shared" si="8"/>
        <v>#DIV/0!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70</v>
      </c>
      <c r="D53" s="95">
        <v>0.26067299999999999</v>
      </c>
      <c r="E53" s="92">
        <v>0.140295</v>
      </c>
      <c r="F53" s="96">
        <f t="shared" si="7"/>
        <v>0.53820303598761665</v>
      </c>
      <c r="G53" s="93">
        <v>0.31291000000000002</v>
      </c>
      <c r="H53" s="93">
        <v>0.176625</v>
      </c>
      <c r="I53" s="96">
        <f t="shared" si="8"/>
        <v>0.56445942922885173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0.15660099999999999</v>
      </c>
      <c r="E54" s="92">
        <v>2.5399999999999999E-2</v>
      </c>
      <c r="F54" s="96">
        <f t="shared" si="7"/>
        <v>0.16219564370597889</v>
      </c>
      <c r="G54" s="93">
        <v>0.331771999999944</v>
      </c>
      <c r="H54" s="93">
        <v>0.28611399999999776</v>
      </c>
      <c r="I54" s="96">
        <f t="shared" si="8"/>
        <v>0.86238139445175011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433.21538599999997</v>
      </c>
      <c r="E55" s="92">
        <f t="shared" si="9"/>
        <v>194.59189900000001</v>
      </c>
      <c r="F55" s="96">
        <f t="shared" si="7"/>
        <v>0.44918048917126879</v>
      </c>
      <c r="G55" s="93">
        <f t="shared" ref="G55:H55" si="10">SUM(G44:G54)</f>
        <v>301.46040599999998</v>
      </c>
      <c r="H55" s="93">
        <f t="shared" si="10"/>
        <v>175.60647499999999</v>
      </c>
      <c r="I55" s="96">
        <f t="shared" si="8"/>
        <v>0.5825192015431705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135.45743400000001</v>
      </c>
      <c r="E60" s="92">
        <v>42.044817999999999</v>
      </c>
      <c r="F60" s="96">
        <f t="shared" ref="F60:F71" si="11">+E60/D60</f>
        <v>0.31039136619109436</v>
      </c>
      <c r="G60" s="93">
        <v>74.414107999999999</v>
      </c>
      <c r="H60" s="93">
        <v>45.080801999999998</v>
      </c>
      <c r="I60" s="96">
        <f t="shared" ref="I60:I71" si="12">+H60/G60</f>
        <v>0.60580988217986831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69</v>
      </c>
      <c r="D61" s="95">
        <v>36.091330999999997</v>
      </c>
      <c r="E61" s="92">
        <v>10.672264999999999</v>
      </c>
      <c r="F61" s="96">
        <f t="shared" si="11"/>
        <v>0.29570161876268847</v>
      </c>
      <c r="G61" s="93">
        <v>26.140284999999999</v>
      </c>
      <c r="H61" s="93">
        <v>13.180299</v>
      </c>
      <c r="I61" s="96">
        <f t="shared" si="12"/>
        <v>0.50421405122400154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66</v>
      </c>
      <c r="D62" s="95">
        <v>30.252924</v>
      </c>
      <c r="E62" s="92">
        <v>9.2521880000000003</v>
      </c>
      <c r="F62" s="96">
        <f t="shared" si="11"/>
        <v>0.30582789286747952</v>
      </c>
      <c r="G62" s="93">
        <v>8.7569339999999993</v>
      </c>
      <c r="H62" s="93">
        <v>7.3704280000000004</v>
      </c>
      <c r="I62" s="96">
        <f t="shared" si="12"/>
        <v>0.84166764303579322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75</v>
      </c>
      <c r="D63" s="95">
        <v>24.612314000000001</v>
      </c>
      <c r="E63" s="92">
        <v>11.335934999999999</v>
      </c>
      <c r="F63" s="96">
        <f t="shared" si="11"/>
        <v>0.46057981382815116</v>
      </c>
      <c r="G63" s="93">
        <v>31.719730999999999</v>
      </c>
      <c r="H63" s="93">
        <v>21.766265000000001</v>
      </c>
      <c r="I63" s="96">
        <f t="shared" si="12"/>
        <v>0.68620585086298491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63</v>
      </c>
      <c r="D64" s="95">
        <v>19.577843999999999</v>
      </c>
      <c r="E64" s="92">
        <v>3.5963039999999999</v>
      </c>
      <c r="F64" s="96">
        <f t="shared" si="11"/>
        <v>0.1836925455121616</v>
      </c>
      <c r="G64" s="93">
        <v>7.0851090000000001</v>
      </c>
      <c r="H64" s="93">
        <v>4.7536339999999999</v>
      </c>
      <c r="I64" s="96">
        <f t="shared" si="12"/>
        <v>0.67093307950519887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67</v>
      </c>
      <c r="D65" s="95">
        <v>17.262450000000001</v>
      </c>
      <c r="E65" s="92">
        <v>4.0499749999999999</v>
      </c>
      <c r="F65" s="96">
        <f t="shared" si="11"/>
        <v>0.23461183088147972</v>
      </c>
      <c r="G65" s="93">
        <v>11.29538</v>
      </c>
      <c r="H65" s="93">
        <v>5.0547000000000004</v>
      </c>
      <c r="I65" s="96">
        <f t="shared" si="12"/>
        <v>0.44750154487941091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74</v>
      </c>
      <c r="D66" s="95">
        <v>15.708679</v>
      </c>
      <c r="E66" s="92">
        <v>4.7260989999999996</v>
      </c>
      <c r="F66" s="96">
        <f t="shared" si="11"/>
        <v>0.3008590983366583</v>
      </c>
      <c r="G66" s="93">
        <v>8.4161959999999993</v>
      </c>
      <c r="H66" s="93">
        <v>4.5385759999999999</v>
      </c>
      <c r="I66" s="96">
        <f t="shared" si="12"/>
        <v>0.5392669087079246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68</v>
      </c>
      <c r="D67" s="95">
        <v>13.509359999999999</v>
      </c>
      <c r="E67" s="92">
        <v>3.1749689999999999</v>
      </c>
      <c r="F67" s="96">
        <f t="shared" si="11"/>
        <v>0.23501994172928992</v>
      </c>
      <c r="G67" s="93">
        <v>41.828639000000003</v>
      </c>
      <c r="H67" s="93">
        <v>18.925939</v>
      </c>
      <c r="I67" s="96">
        <f t="shared" si="12"/>
        <v>0.45246365773459657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76</v>
      </c>
      <c r="D68" s="95">
        <v>4.5374910000000002</v>
      </c>
      <c r="E68" s="92">
        <v>2.0308290000000002</v>
      </c>
      <c r="F68" s="96">
        <f t="shared" si="11"/>
        <v>0.44756650756993238</v>
      </c>
      <c r="G68" s="93">
        <v>3.7438950000000002</v>
      </c>
      <c r="H68" s="93">
        <v>3.0406789999999999</v>
      </c>
      <c r="I68" s="96">
        <f t="shared" si="12"/>
        <v>0.81216994600543013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89</v>
      </c>
      <c r="D69" s="95">
        <v>4.1122709999999998</v>
      </c>
      <c r="E69" s="92">
        <v>2.9247160000000001</v>
      </c>
      <c r="F69" s="96">
        <f t="shared" si="11"/>
        <v>0.71121674617261366</v>
      </c>
      <c r="G69" s="93">
        <v>4.0609400000000004</v>
      </c>
      <c r="H69" s="93">
        <v>2.8744619999999999</v>
      </c>
      <c r="I69" s="96">
        <f t="shared" si="12"/>
        <v>0.70783168428984411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7.3211950000000003</v>
      </c>
      <c r="E70" s="92">
        <v>4.9160769999999996</v>
      </c>
      <c r="F70" s="96">
        <f t="shared" si="11"/>
        <v>0.67148559763809046</v>
      </c>
      <c r="G70" s="93">
        <v>6.3788749999999936</v>
      </c>
      <c r="H70" s="93">
        <v>4.2389309999999938</v>
      </c>
      <c r="I70" s="96">
        <f t="shared" si="12"/>
        <v>0.66452642511414595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308.44329300000004</v>
      </c>
      <c r="E71" s="92">
        <f t="shared" si="13"/>
        <v>98.724175000000017</v>
      </c>
      <c r="F71" s="96">
        <f t="shared" si="11"/>
        <v>0.32007236740271738</v>
      </c>
      <c r="G71" s="93">
        <f t="shared" ref="G71:H71" si="14">SUM(G60:G70)</f>
        <v>223.840092</v>
      </c>
      <c r="H71" s="93">
        <f t="shared" si="14"/>
        <v>130.824715</v>
      </c>
      <c r="I71" s="96">
        <f t="shared" si="12"/>
        <v>0.58445613487328263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185.76614699999999</v>
      </c>
      <c r="E80" s="92">
        <v>110.97912700000001</v>
      </c>
      <c r="F80" s="96">
        <f t="shared" ref="F80:F87" si="15">+E80/D80</f>
        <v>0.59741308517315594</v>
      </c>
      <c r="G80" s="93">
        <v>13.768549</v>
      </c>
      <c r="H80" s="93">
        <v>11.459013000000001</v>
      </c>
      <c r="I80" s="96">
        <f t="shared" ref="I80:I87" si="16">+H80/G80</f>
        <v>0.83226002972426505</v>
      </c>
      <c r="J80" s="104">
        <f>+D80/$D$87</f>
        <v>0.85641563330027137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91</v>
      </c>
      <c r="D81" s="95">
        <v>15.813639999999999</v>
      </c>
      <c r="E81" s="92">
        <v>12.097345000000001</v>
      </c>
      <c r="F81" s="96">
        <f t="shared" si="15"/>
        <v>0.76499433400532713</v>
      </c>
      <c r="G81" s="93">
        <v>122.98879599999999</v>
      </c>
      <c r="H81" s="93">
        <v>109.727405</v>
      </c>
      <c r="I81" s="96">
        <f t="shared" si="16"/>
        <v>0.89217399119835283</v>
      </c>
      <c r="J81" s="104">
        <f t="shared" ref="J81:J86" si="17">+D81/$D$87</f>
        <v>7.2903748794351131E-2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93</v>
      </c>
      <c r="D82" s="95">
        <v>7.1522899999999998</v>
      </c>
      <c r="E82" s="92">
        <v>5.8899489999999997</v>
      </c>
      <c r="F82" s="96">
        <f t="shared" si="15"/>
        <v>0.82350533884951527</v>
      </c>
      <c r="G82" s="93">
        <v>39.309091000000002</v>
      </c>
      <c r="H82" s="93">
        <v>37.179656999999999</v>
      </c>
      <c r="I82" s="96">
        <f t="shared" si="16"/>
        <v>0.94582845988476294</v>
      </c>
      <c r="J82" s="104">
        <f t="shared" si="17"/>
        <v>3.297335423497371E-2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92</v>
      </c>
      <c r="D83" s="95">
        <v>6.7591939999999999</v>
      </c>
      <c r="E83" s="92">
        <v>3.4999699999999998</v>
      </c>
      <c r="F83" s="96">
        <f t="shared" si="15"/>
        <v>0.5178087801592911</v>
      </c>
      <c r="G83" s="93">
        <v>11.707269</v>
      </c>
      <c r="H83" s="93">
        <v>5.7874819999999998</v>
      </c>
      <c r="I83" s="96">
        <f t="shared" si="16"/>
        <v>0.49434945075576547</v>
      </c>
      <c r="J83" s="104">
        <f t="shared" si="17"/>
        <v>3.1161110372329544E-2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1.419934</v>
      </c>
      <c r="E84" s="92">
        <v>7.2840000000000002E-2</v>
      </c>
      <c r="F84" s="96">
        <f t="shared" si="15"/>
        <v>5.1298158928513582E-2</v>
      </c>
      <c r="G84" s="93">
        <v>2.6979220000000002</v>
      </c>
      <c r="H84" s="93">
        <v>0.69548100000000002</v>
      </c>
      <c r="I84" s="96">
        <f t="shared" si="16"/>
        <v>0.2577839537243849</v>
      </c>
      <c r="J84" s="104">
        <f t="shared" si="17"/>
        <v>6.5461532980742049E-3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167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167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216.911205</v>
      </c>
      <c r="E87" s="92">
        <f t="shared" si="18"/>
        <v>132.539231</v>
      </c>
      <c r="F87" s="96">
        <f t="shared" si="15"/>
        <v>0.61102989585070078</v>
      </c>
      <c r="G87" s="95">
        <f t="shared" ref="G87:H87" si="19">SUM(G80:G86)</f>
        <v>190.47162699999998</v>
      </c>
      <c r="H87" s="92">
        <f t="shared" si="19"/>
        <v>164.84903800000001</v>
      </c>
      <c r="I87" s="96">
        <f t="shared" si="16"/>
        <v>0.8654781848427221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90</v>
      </c>
      <c r="D92" s="95">
        <v>192.909569</v>
      </c>
      <c r="E92" s="92">
        <v>82.089224000000002</v>
      </c>
      <c r="F92" s="96">
        <f t="shared" ref="F92:F99" si="20">+E92/D92</f>
        <v>0.42553215180321097</v>
      </c>
      <c r="G92" s="93">
        <v>5.3819999999999996E-3</v>
      </c>
      <c r="H92" s="93">
        <v>5.3819999999999996E-3</v>
      </c>
      <c r="I92" s="96">
        <f t="shared" ref="I92:I99" si="21">+H92/G92</f>
        <v>1</v>
      </c>
      <c r="J92" s="104">
        <f>D92/$D$99</f>
        <v>0.44529713217526395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91</v>
      </c>
      <c r="D93" s="95">
        <v>122.17616200000001</v>
      </c>
      <c r="E93" s="92">
        <v>64.200909999999993</v>
      </c>
      <c r="F93" s="96">
        <f t="shared" si="20"/>
        <v>0.52547820253184896</v>
      </c>
      <c r="G93" s="93">
        <v>230.28188900000001</v>
      </c>
      <c r="H93" s="93">
        <v>133.12690599999999</v>
      </c>
      <c r="I93" s="96">
        <f t="shared" si="21"/>
        <v>0.5781041078745015</v>
      </c>
      <c r="J93" s="104">
        <f t="shared" ref="J93:J98" si="22">D93/$D$99</f>
        <v>0.28202175164665089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92</v>
      </c>
      <c r="D94" s="95">
        <v>118.129655</v>
      </c>
      <c r="E94" s="92">
        <v>48.301766999999998</v>
      </c>
      <c r="F94" s="96">
        <f t="shared" si="20"/>
        <v>0.40888773441351367</v>
      </c>
      <c r="G94" s="93">
        <v>71.086685000000003</v>
      </c>
      <c r="H94" s="93">
        <v>42.448447000000002</v>
      </c>
      <c r="I94" s="96">
        <f t="shared" si="21"/>
        <v>0.59713639762495607</v>
      </c>
      <c r="J94" s="104">
        <f t="shared" si="22"/>
        <v>0.2726811161780851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94</v>
      </c>
      <c r="D95" s="95"/>
      <c r="E95" s="92"/>
      <c r="F95" s="96" t="e">
        <f t="shared" si="20"/>
        <v>#DIV/0!</v>
      </c>
      <c r="G95" s="93">
        <v>8.6050000000000001E-2</v>
      </c>
      <c r="H95" s="93">
        <v>2.5739999999999999E-2</v>
      </c>
      <c r="I95" s="96">
        <f t="shared" si="21"/>
        <v>0.29912841371295756</v>
      </c>
      <c r="J95" s="104">
        <f t="shared" si="22"/>
        <v>0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93</v>
      </c>
      <c r="D96" s="95"/>
      <c r="E96" s="92"/>
      <c r="F96" s="96" t="e">
        <f t="shared" si="20"/>
        <v>#DIV/0!</v>
      </c>
      <c r="G96" s="93">
        <v>4.0000000000000002E-4</v>
      </c>
      <c r="H96" s="93">
        <v>0</v>
      </c>
      <c r="I96" s="96">
        <f t="shared" si="21"/>
        <v>0</v>
      </c>
      <c r="J96" s="104">
        <f t="shared" si="22"/>
        <v>0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0"/>
        <v>#DIV/0!</v>
      </c>
      <c r="G97" s="167"/>
      <c r="H97" s="91"/>
      <c r="I97" s="96" t="e">
        <f t="shared" si="21"/>
        <v>#DIV/0!</v>
      </c>
      <c r="J97" s="104">
        <f t="shared" si="22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0"/>
        <v>#DIV/0!</v>
      </c>
      <c r="G98" s="167"/>
      <c r="H98" s="91"/>
      <c r="I98" s="96" t="e">
        <f t="shared" si="21"/>
        <v>#DIV/0!</v>
      </c>
      <c r="J98" s="104">
        <f t="shared" si="22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3">SUM(D92:D98)</f>
        <v>433.21538600000002</v>
      </c>
      <c r="E99" s="92">
        <f t="shared" si="23"/>
        <v>194.59190100000001</v>
      </c>
      <c r="F99" s="96">
        <f t="shared" si="20"/>
        <v>0.44918049378790992</v>
      </c>
      <c r="G99" s="95">
        <f t="shared" ref="G99:H99" si="24">SUM(G92:G98)</f>
        <v>301.46040600000003</v>
      </c>
      <c r="H99" s="92">
        <f t="shared" si="24"/>
        <v>175.60647500000002</v>
      </c>
      <c r="I99" s="96">
        <f t="shared" si="21"/>
        <v>0.5825192015431705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119.844657</v>
      </c>
      <c r="E104" s="92">
        <v>45.245727000000002</v>
      </c>
      <c r="F104" s="96">
        <f t="shared" ref="F104:F111" si="25">+E104/D104</f>
        <v>0.37753645537990072</v>
      </c>
      <c r="G104" s="93">
        <v>78.685756999999995</v>
      </c>
      <c r="H104" s="93">
        <v>50.790636999999997</v>
      </c>
      <c r="I104" s="96">
        <f t="shared" ref="I104:I111" si="26">+H104/G104</f>
        <v>0.64548704792914424</v>
      </c>
      <c r="J104" s="104">
        <f>D104/$D$111</f>
        <v>0.3885468081810422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90</v>
      </c>
      <c r="D105" s="95">
        <v>115.036749</v>
      </c>
      <c r="E105" s="92">
        <v>20.375413999999999</v>
      </c>
      <c r="F105" s="96">
        <f t="shared" si="25"/>
        <v>0.17712091290062448</v>
      </c>
      <c r="G105" s="93">
        <v>13.200942</v>
      </c>
      <c r="H105" s="93">
        <v>10.915715000000001</v>
      </c>
      <c r="I105" s="96">
        <f t="shared" si="26"/>
        <v>0.82688909624782847</v>
      </c>
      <c r="J105" s="104">
        <f t="shared" ref="J105:J110" si="27">D105/$D$111</f>
        <v>0.37295915200853469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43.591425000000001</v>
      </c>
      <c r="E106" s="92">
        <v>20.101886</v>
      </c>
      <c r="F106" s="96">
        <f t="shared" si="25"/>
        <v>0.46114312619970554</v>
      </c>
      <c r="G106" s="93">
        <v>101.238754</v>
      </c>
      <c r="H106" s="93">
        <v>55.326608</v>
      </c>
      <c r="I106" s="96">
        <f t="shared" si="26"/>
        <v>0.54649633479289961</v>
      </c>
      <c r="J106" s="104">
        <f t="shared" si="27"/>
        <v>0.14132719365047111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93</v>
      </c>
      <c r="D107" s="95">
        <v>17.564256</v>
      </c>
      <c r="E107" s="92">
        <v>4.457732</v>
      </c>
      <c r="F107" s="96">
        <f t="shared" si="25"/>
        <v>0.25379566319233787</v>
      </c>
      <c r="G107" s="93">
        <v>18.818110000000001</v>
      </c>
      <c r="H107" s="93">
        <v>10.812455999999999</v>
      </c>
      <c r="I107" s="96">
        <f t="shared" si="26"/>
        <v>0.57457714935240567</v>
      </c>
      <c r="J107" s="104">
        <f t="shared" si="27"/>
        <v>5.6944846584814544E-2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94</v>
      </c>
      <c r="D108" s="95">
        <v>12.406205999999999</v>
      </c>
      <c r="E108" s="92">
        <v>8.5434160000000006</v>
      </c>
      <c r="F108" s="96">
        <f t="shared" si="25"/>
        <v>0.68864050782326214</v>
      </c>
      <c r="G108" s="93">
        <v>11.896528999999999</v>
      </c>
      <c r="H108" s="93">
        <v>2.9792969999999999</v>
      </c>
      <c r="I108" s="96">
        <f t="shared" si="26"/>
        <v>0.25043413923506597</v>
      </c>
      <c r="J108" s="104">
        <f t="shared" si="27"/>
        <v>4.022199957513746E-2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5"/>
        <v>#DIV/0!</v>
      </c>
      <c r="G109" s="93"/>
      <c r="H109" s="93"/>
      <c r="I109" s="96" t="e">
        <f t="shared" si="26"/>
        <v>#DIV/0!</v>
      </c>
      <c r="J109" s="104">
        <f t="shared" si="27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5"/>
        <v>#DIV/0!</v>
      </c>
      <c r="G110" s="93"/>
      <c r="H110" s="93"/>
      <c r="I110" s="96" t="e">
        <f t="shared" si="26"/>
        <v>#DIV/0!</v>
      </c>
      <c r="J110" s="104">
        <f t="shared" si="27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8">SUM(D104:D110)</f>
        <v>308.44329299999998</v>
      </c>
      <c r="E111" s="92">
        <f t="shared" si="28"/>
        <v>98.724175000000002</v>
      </c>
      <c r="F111" s="96">
        <f t="shared" si="25"/>
        <v>0.32007236740271738</v>
      </c>
      <c r="G111" s="95">
        <f t="shared" ref="G111:H111" si="29">SUM(G104:G110)</f>
        <v>223.84009199999997</v>
      </c>
      <c r="H111" s="92">
        <f t="shared" si="29"/>
        <v>130.824713</v>
      </c>
      <c r="I111" s="96">
        <f t="shared" si="26"/>
        <v>0.58445612593833285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2" zoomScale="115" zoomScaleNormal="115" workbookViewId="0">
      <selection activeCell="A5" sqref="A5"/>
    </sheetView>
  </sheetViews>
  <sheetFormatPr baseColWidth="10" defaultColWidth="0" defaultRowHeight="0" customHeight="1" zeroHeight="1" x14ac:dyDescent="0.25"/>
  <cols>
    <col min="1" max="9" width="8.85546875" style="14" customWidth="1"/>
    <col min="10" max="10" width="10.28515625" style="14" customWidth="1"/>
    <col min="11" max="14" width="8.85546875" style="14" customWidth="1"/>
    <col min="15" max="15" width="40.7109375" style="14" customWidth="1"/>
    <col min="16" max="18" width="6.28515625" customWidth="1"/>
    <col min="19" max="19" width="0" hidden="1" customWidth="1"/>
    <col min="20" max="16384" width="8.85546875" hidden="1"/>
  </cols>
  <sheetData>
    <row r="1" spans="1:18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  <c r="R1" s="1"/>
    </row>
    <row r="2" spans="1:18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R2" s="1"/>
    </row>
    <row r="3" spans="1:18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"/>
      <c r="R3" s="1"/>
    </row>
    <row r="4" spans="1:18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1"/>
      <c r="R4" s="1"/>
    </row>
    <row r="5" spans="1:18" s="2" customFormat="1" ht="12" x14ac:dyDescent="0.2">
      <c r="A5" s="7"/>
      <c r="B5" s="7"/>
      <c r="C5" s="7"/>
      <c r="D5" s="7"/>
      <c r="E5" s="7"/>
      <c r="F5" s="7"/>
      <c r="G5" s="7"/>
      <c r="H5" s="7"/>
      <c r="N5" s="7"/>
      <c r="O5" s="7"/>
      <c r="P5" s="1"/>
      <c r="R5" s="1"/>
    </row>
    <row r="6" spans="1:18" s="2" customFormat="1" ht="23.25" x14ac:dyDescent="0.3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2</v>
      </c>
      <c r="L6" s="19"/>
      <c r="M6" s="19"/>
      <c r="N6" s="7"/>
      <c r="O6" s="7"/>
      <c r="P6" s="1"/>
      <c r="R6" s="1"/>
    </row>
    <row r="7" spans="1:18" s="2" customFormat="1" ht="23.25" x14ac:dyDescent="0.35">
      <c r="A7" s="7"/>
      <c r="B7" s="7"/>
      <c r="C7" s="7"/>
      <c r="D7" s="7"/>
      <c r="E7" s="7"/>
      <c r="F7" s="7"/>
      <c r="G7" s="7"/>
      <c r="H7" s="7"/>
      <c r="K7" s="20"/>
      <c r="N7" s="7"/>
      <c r="O7" s="7"/>
      <c r="P7" s="1"/>
      <c r="R7" s="1"/>
    </row>
    <row r="8" spans="1:18" s="2" customFormat="1" ht="18" x14ac:dyDescent="0.25">
      <c r="A8" s="7"/>
      <c r="B8" s="7"/>
      <c r="C8" s="7"/>
      <c r="D8" s="7"/>
      <c r="E8" s="7"/>
      <c r="F8" s="7"/>
      <c r="G8" s="7"/>
      <c r="H8" s="7"/>
      <c r="K8" s="21" t="s">
        <v>1</v>
      </c>
      <c r="N8" s="7"/>
      <c r="O8" s="7"/>
      <c r="P8" s="1"/>
      <c r="R8" s="1"/>
    </row>
    <row r="9" spans="1:18" s="2" customFormat="1" ht="20.45" customHeight="1" x14ac:dyDescent="0.2">
      <c r="A9" s="7"/>
      <c r="B9" s="7"/>
      <c r="C9" s="7"/>
      <c r="D9" s="7"/>
      <c r="E9" s="7"/>
      <c r="F9" s="7"/>
      <c r="G9" s="16"/>
      <c r="H9" s="16"/>
      <c r="K9" s="168" t="s">
        <v>97</v>
      </c>
      <c r="N9" s="16"/>
      <c r="O9" s="16"/>
      <c r="P9" s="3"/>
      <c r="Q9" s="4"/>
      <c r="R9" s="1"/>
    </row>
    <row r="10" spans="1:18" s="2" customFormat="1" ht="20.45" customHeight="1" x14ac:dyDescent="0.2">
      <c r="A10" s="7"/>
      <c r="B10" s="7"/>
      <c r="C10" s="7"/>
      <c r="D10" s="7"/>
      <c r="E10" s="7"/>
      <c r="F10" s="7"/>
      <c r="G10" s="15"/>
      <c r="H10" s="15"/>
      <c r="K10" s="168" t="s">
        <v>104</v>
      </c>
      <c r="N10" s="15"/>
      <c r="O10" s="15"/>
      <c r="P10" s="5"/>
      <c r="Q10" s="6"/>
      <c r="R10" s="1"/>
    </row>
    <row r="11" spans="1:18" s="2" customFormat="1" ht="20.45" customHeight="1" x14ac:dyDescent="0.2">
      <c r="A11" s="7"/>
      <c r="B11" s="7"/>
      <c r="C11" s="7"/>
      <c r="D11" s="7"/>
      <c r="E11" s="7"/>
      <c r="F11" s="7"/>
      <c r="G11" s="17"/>
      <c r="H11" s="17"/>
      <c r="I11" s="22"/>
      <c r="J11" s="22"/>
      <c r="K11" s="168" t="s">
        <v>98</v>
      </c>
      <c r="L11" s="22"/>
      <c r="N11" s="17"/>
      <c r="O11" s="17"/>
      <c r="P11" s="1"/>
      <c r="R11" s="1"/>
    </row>
    <row r="12" spans="1:18" s="2" customFormat="1" ht="20.45" customHeight="1" x14ac:dyDescent="0.2">
      <c r="A12" s="7"/>
      <c r="B12" s="7"/>
      <c r="C12" s="7"/>
      <c r="D12" s="7"/>
      <c r="E12" s="7"/>
      <c r="F12" s="7"/>
      <c r="G12" s="18"/>
      <c r="H12" s="18"/>
      <c r="J12" s="22"/>
      <c r="K12" s="168" t="s">
        <v>99</v>
      </c>
      <c r="L12" s="22"/>
      <c r="N12" s="18"/>
      <c r="O12" s="18"/>
      <c r="P12" s="1"/>
      <c r="R12" s="1"/>
    </row>
    <row r="13" spans="1:18" s="2" customFormat="1" ht="20.45" customHeight="1" x14ac:dyDescent="0.2">
      <c r="A13" s="7"/>
      <c r="B13" s="7"/>
      <c r="C13" s="7"/>
      <c r="D13" s="7"/>
      <c r="E13" s="7"/>
      <c r="F13" s="7"/>
      <c r="G13" s="7"/>
      <c r="H13" s="7"/>
      <c r="I13" s="22"/>
      <c r="J13" s="22"/>
      <c r="K13" s="168" t="s">
        <v>100</v>
      </c>
      <c r="L13" s="22"/>
      <c r="N13" s="7"/>
      <c r="O13" s="7"/>
      <c r="P13" s="1"/>
      <c r="R13" s="1"/>
    </row>
    <row r="14" spans="1:18" s="2" customFormat="1" ht="20.45" customHeight="1" x14ac:dyDescent="0.2">
      <c r="A14" s="7"/>
      <c r="B14" s="7"/>
      <c r="C14" s="7"/>
      <c r="D14" s="7"/>
      <c r="E14" s="7"/>
      <c r="F14" s="7"/>
      <c r="G14" s="7"/>
      <c r="H14" s="7"/>
      <c r="I14" s="22"/>
      <c r="J14" s="22"/>
      <c r="K14" s="168" t="s">
        <v>101</v>
      </c>
      <c r="L14" s="22"/>
      <c r="N14" s="7"/>
      <c r="O14" s="7"/>
      <c r="P14" s="1"/>
      <c r="R14" s="1"/>
    </row>
    <row r="15" spans="1:18" s="2" customFormat="1" ht="20.45" customHeight="1" x14ac:dyDescent="0.2">
      <c r="A15" s="7"/>
      <c r="B15" s="7"/>
      <c r="C15" s="7"/>
      <c r="D15" s="7"/>
      <c r="E15" s="7"/>
      <c r="F15" s="7"/>
      <c r="G15" s="7"/>
      <c r="H15" s="7"/>
      <c r="I15" s="22"/>
      <c r="J15" s="22"/>
      <c r="K15" s="168" t="s">
        <v>102</v>
      </c>
      <c r="L15" s="22"/>
      <c r="N15" s="7"/>
      <c r="O15" s="7"/>
      <c r="P15" s="1"/>
      <c r="R15" s="1"/>
    </row>
    <row r="16" spans="1:18" s="2" customFormat="1" ht="20.45" customHeight="1" x14ac:dyDescent="0.2">
      <c r="A16" s="7"/>
      <c r="B16" s="7"/>
      <c r="C16" s="7"/>
      <c r="D16" s="7"/>
      <c r="E16" s="7"/>
      <c r="F16" s="7"/>
      <c r="G16" s="7"/>
      <c r="H16" s="7"/>
      <c r="I16" s="22"/>
      <c r="J16" s="22"/>
      <c r="K16" s="168" t="s">
        <v>103</v>
      </c>
      <c r="L16" s="22"/>
      <c r="N16" s="7"/>
      <c r="O16" s="7"/>
      <c r="P16" s="1"/>
      <c r="R16" s="1"/>
    </row>
    <row r="17" spans="1:18" s="2" customFormat="1" ht="12" x14ac:dyDescent="0.2">
      <c r="A17" s="7"/>
      <c r="B17" s="7"/>
      <c r="C17" s="7"/>
      <c r="D17" s="7"/>
      <c r="E17" s="7"/>
      <c r="F17" s="7"/>
      <c r="G17" s="7"/>
      <c r="H17" s="7"/>
      <c r="I17" s="22"/>
      <c r="J17" s="22"/>
      <c r="K17" s="22"/>
      <c r="L17" s="22"/>
      <c r="N17" s="7"/>
      <c r="O17" s="12"/>
      <c r="P17" s="1"/>
      <c r="R17" s="1"/>
    </row>
    <row r="18" spans="1:18" s="2" customFormat="1" ht="12" x14ac:dyDescent="0.2">
      <c r="A18" s="7"/>
      <c r="B18" s="7"/>
      <c r="C18" s="7"/>
      <c r="D18" s="7"/>
      <c r="E18" s="7"/>
      <c r="F18" s="7"/>
      <c r="G18" s="7"/>
      <c r="H18" s="7"/>
      <c r="I18" s="22"/>
      <c r="J18" s="22"/>
      <c r="K18" s="22"/>
      <c r="L18" s="22"/>
      <c r="N18" s="7"/>
      <c r="O18" s="7"/>
      <c r="P18" s="1"/>
      <c r="R18" s="1"/>
    </row>
    <row r="19" spans="1:18" s="2" customFormat="1" ht="14.25" x14ac:dyDescent="0.2">
      <c r="A19" s="7"/>
      <c r="B19" s="7"/>
      <c r="C19" s="7"/>
      <c r="D19" s="7"/>
      <c r="E19" s="7"/>
      <c r="F19" s="7"/>
      <c r="G19" s="13"/>
      <c r="H19" s="13"/>
      <c r="I19" s="22"/>
      <c r="J19" s="22"/>
      <c r="K19" s="22"/>
      <c r="L19" s="22"/>
      <c r="N19" s="13"/>
      <c r="O19" s="13"/>
      <c r="P19" s="1"/>
      <c r="R19" s="1"/>
    </row>
    <row r="20" spans="1:18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  <c r="R20" s="1"/>
    </row>
    <row r="21" spans="1:18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"/>
      <c r="R21" s="1"/>
    </row>
    <row r="22" spans="1:18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"/>
      <c r="R22" s="1"/>
    </row>
    <row r="23" spans="1:18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"/>
      <c r="R23" s="1"/>
    </row>
    <row r="24" spans="1:18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"/>
      <c r="R24" s="1"/>
    </row>
    <row r="25" spans="1:18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R25" s="1"/>
    </row>
    <row r="26" spans="1:18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R26" s="1"/>
    </row>
    <row r="27" spans="1:18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R27" s="1"/>
    </row>
    <row r="28" spans="1:18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R28" s="1"/>
    </row>
    <row r="29" spans="1:18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R29" s="1"/>
    </row>
    <row r="30" spans="1:18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R30" s="1"/>
    </row>
    <row r="31" spans="1:18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R31" s="1"/>
    </row>
    <row r="32" spans="1:18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R32" s="1"/>
    </row>
    <row r="33" spans="1:18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R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5"/>
  <sheetViews>
    <sheetView topLeftCell="C1" zoomScaleNormal="100" workbookViewId="0">
      <selection activeCell="G20" sqref="G20"/>
    </sheetView>
  </sheetViews>
  <sheetFormatPr baseColWidth="10" defaultColWidth="11.42578125" defaultRowHeight="12" x14ac:dyDescent="0.2"/>
  <cols>
    <col min="1" max="1" width="11.7109375" style="23" customWidth="1"/>
    <col min="2" max="2" width="2.7109375" style="23" customWidth="1"/>
    <col min="3" max="3" width="25.28515625" style="23" customWidth="1"/>
    <col min="4" max="12" width="11.28515625" style="23" customWidth="1"/>
    <col min="13" max="13" width="8.42578125" style="23" customWidth="1"/>
    <col min="14" max="20" width="11.7109375" style="23" customWidth="1"/>
    <col min="21" max="27" width="11.42578125" style="23" customWidth="1"/>
    <col min="28" max="28" width="12.7109375" style="23" customWidth="1"/>
    <col min="29" max="16384" width="11.42578125" style="23"/>
  </cols>
  <sheetData>
    <row r="1" spans="2:24" ht="10.5" customHeight="1" x14ac:dyDescent="0.25">
      <c r="B1" s="24"/>
      <c r="C1" s="24"/>
      <c r="D1" s="24"/>
    </row>
    <row r="2" spans="2:24" ht="17.25" customHeight="1" x14ac:dyDescent="0.2">
      <c r="B2" s="180" t="s">
        <v>107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2:24" x14ac:dyDescent="0.2">
      <c r="B3" s="54"/>
      <c r="H3" s="25"/>
      <c r="K3" s="25"/>
      <c r="O3" s="25"/>
      <c r="P3" s="25"/>
    </row>
    <row r="4" spans="2:24" ht="27.75" customHeight="1" x14ac:dyDescent="0.2">
      <c r="B4" s="25"/>
      <c r="H4" s="25"/>
      <c r="Q4" s="186" t="s">
        <v>122</v>
      </c>
      <c r="R4" s="186"/>
      <c r="S4" s="186"/>
      <c r="T4" s="186"/>
      <c r="U4" s="186"/>
      <c r="V4" s="186"/>
      <c r="W4" s="186"/>
      <c r="X4" s="55"/>
    </row>
    <row r="5" spans="2:24" ht="15" x14ac:dyDescent="0.25">
      <c r="Q5" s="188" t="s">
        <v>14</v>
      </c>
      <c r="R5" s="188"/>
      <c r="S5" s="188"/>
      <c r="T5" s="188"/>
      <c r="U5" s="188"/>
      <c r="V5" s="188"/>
      <c r="W5" s="188"/>
    </row>
    <row r="6" spans="2:24" x14ac:dyDescent="0.2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111"/>
      <c r="R6" s="111"/>
      <c r="S6" s="111"/>
      <c r="T6" s="111"/>
      <c r="U6" s="111"/>
      <c r="V6" s="111"/>
      <c r="W6" s="111"/>
    </row>
    <row r="7" spans="2:24" x14ac:dyDescent="0.2">
      <c r="B7" s="116"/>
      <c r="C7" s="139" t="s">
        <v>83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17"/>
      <c r="Q7" s="111"/>
      <c r="R7" s="111"/>
      <c r="S7" s="111"/>
      <c r="T7" s="111"/>
      <c r="U7" s="111"/>
      <c r="V7" s="111"/>
      <c r="W7" s="111"/>
    </row>
    <row r="8" spans="2:24" x14ac:dyDescent="0.2">
      <c r="B8" s="11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7"/>
      <c r="Q8" s="129"/>
      <c r="R8" s="129"/>
      <c r="S8" s="129"/>
      <c r="T8" s="129"/>
      <c r="U8" s="129"/>
      <c r="V8" s="129"/>
      <c r="W8" s="129"/>
    </row>
    <row r="9" spans="2:24" ht="31.5" customHeight="1" x14ac:dyDescent="0.2">
      <c r="B9" s="116"/>
      <c r="C9" s="111"/>
      <c r="D9" s="111"/>
      <c r="E9" s="184" t="s">
        <v>123</v>
      </c>
      <c r="F9" s="184"/>
      <c r="G9" s="184"/>
      <c r="H9" s="184"/>
      <c r="I9" s="184"/>
      <c r="J9" s="184"/>
      <c r="K9" s="184"/>
      <c r="L9" s="184"/>
      <c r="M9" s="111"/>
      <c r="N9" s="111"/>
      <c r="O9" s="117"/>
      <c r="Q9" s="129"/>
      <c r="R9" s="160" t="s">
        <v>15</v>
      </c>
      <c r="S9" s="160" t="s">
        <v>12</v>
      </c>
      <c r="T9" s="161" t="s">
        <v>16</v>
      </c>
      <c r="U9" s="160" t="s">
        <v>17</v>
      </c>
      <c r="V9" s="160" t="s">
        <v>6</v>
      </c>
      <c r="W9" s="160"/>
      <c r="X9" s="42"/>
    </row>
    <row r="10" spans="2:24" ht="18.75" customHeight="1" x14ac:dyDescent="0.2">
      <c r="B10" s="116"/>
      <c r="C10" s="111"/>
      <c r="D10" s="111"/>
      <c r="E10" s="185" t="s">
        <v>18</v>
      </c>
      <c r="F10" s="185"/>
      <c r="G10" s="185"/>
      <c r="H10" s="185"/>
      <c r="I10" s="185"/>
      <c r="J10" s="185"/>
      <c r="K10" s="185"/>
      <c r="L10" s="185"/>
      <c r="M10" s="111"/>
      <c r="N10" s="111"/>
      <c r="O10" s="117"/>
      <c r="Q10" s="129"/>
      <c r="R10" s="58" t="s">
        <v>97</v>
      </c>
      <c r="S10" s="163">
        <f>G13</f>
        <v>6339.9323089999998</v>
      </c>
      <c r="T10" s="163">
        <f>H13</f>
        <v>2821.0997660000003</v>
      </c>
      <c r="U10" s="164">
        <f>+S10-T10</f>
        <v>3518.8325429999995</v>
      </c>
      <c r="V10" s="162">
        <f>+T10/S10</f>
        <v>0.44497316824585681</v>
      </c>
      <c r="W10" s="165"/>
      <c r="X10" s="42"/>
    </row>
    <row r="11" spans="2:24" ht="12.75" customHeight="1" x14ac:dyDescent="0.2">
      <c r="B11" s="116"/>
      <c r="C11" s="111"/>
      <c r="D11" s="111"/>
      <c r="E11" s="189" t="s">
        <v>19</v>
      </c>
      <c r="F11" s="190"/>
      <c r="G11" s="181">
        <v>2022</v>
      </c>
      <c r="H11" s="182"/>
      <c r="I11" s="183"/>
      <c r="J11" s="181">
        <v>2021</v>
      </c>
      <c r="K11" s="182"/>
      <c r="L11" s="183"/>
      <c r="M11" s="111"/>
      <c r="N11" s="186" t="s">
        <v>20</v>
      </c>
      <c r="O11" s="187" t="s">
        <v>13</v>
      </c>
      <c r="Q11" s="129"/>
      <c r="R11" s="58" t="s">
        <v>104</v>
      </c>
      <c r="S11" s="163">
        <f t="shared" ref="S11:T11" si="0">G14</f>
        <v>1955.4759260000001</v>
      </c>
      <c r="T11" s="163">
        <f t="shared" si="0"/>
        <v>1160.5380680000001</v>
      </c>
      <c r="U11" s="164">
        <f t="shared" ref="U11:U14" si="1">+S11-T11</f>
        <v>794.93785800000001</v>
      </c>
      <c r="V11" s="162">
        <f t="shared" ref="V11:V14" si="2">+T11/S11</f>
        <v>0.59348113294031934</v>
      </c>
      <c r="W11" s="165"/>
      <c r="X11" s="42"/>
    </row>
    <row r="12" spans="2:24" ht="12.75" customHeight="1" x14ac:dyDescent="0.2">
      <c r="B12" s="116"/>
      <c r="C12" s="111"/>
      <c r="D12" s="111"/>
      <c r="E12" s="191"/>
      <c r="F12" s="192"/>
      <c r="G12" s="108" t="s">
        <v>4</v>
      </c>
      <c r="H12" s="108" t="s">
        <v>16</v>
      </c>
      <c r="I12" s="108" t="s">
        <v>6</v>
      </c>
      <c r="J12" s="108" t="s">
        <v>4</v>
      </c>
      <c r="K12" s="108" t="s">
        <v>16</v>
      </c>
      <c r="L12" s="108" t="s">
        <v>6</v>
      </c>
      <c r="M12" s="120"/>
      <c r="N12" s="186"/>
      <c r="O12" s="187"/>
      <c r="Q12" s="129"/>
      <c r="R12" s="58" t="s">
        <v>98</v>
      </c>
      <c r="S12" s="163">
        <f t="shared" ref="S12:T12" si="3">G15</f>
        <v>2101.3978059999999</v>
      </c>
      <c r="T12" s="163">
        <f t="shared" si="3"/>
        <v>1082.4711030000001</v>
      </c>
      <c r="U12" s="164">
        <f t="shared" si="1"/>
        <v>1018.9267029999999</v>
      </c>
      <c r="V12" s="162">
        <f t="shared" si="2"/>
        <v>0.51511955514052732</v>
      </c>
      <c r="W12" s="165"/>
      <c r="X12" s="42"/>
    </row>
    <row r="13" spans="2:24" ht="12" customHeight="1" x14ac:dyDescent="0.25">
      <c r="B13" s="116"/>
      <c r="C13" s="111"/>
      <c r="D13" s="158"/>
      <c r="E13" s="58" t="s">
        <v>97</v>
      </c>
      <c r="F13" s="56"/>
      <c r="G13" s="106">
        <f>+'1. Áncash'!G18</f>
        <v>6339.9323089999998</v>
      </c>
      <c r="H13" s="106">
        <f>+'1. Áncash'!H18</f>
        <v>2821.0997660000003</v>
      </c>
      <c r="I13" s="155">
        <f>'1. Áncash'!I18</f>
        <v>0.44497316824585681</v>
      </c>
      <c r="J13" s="106">
        <f>'1. Áncash'!J18</f>
        <v>4484.9880940000003</v>
      </c>
      <c r="K13" s="106">
        <f>'1. Áncash'!K18</f>
        <v>2661.2345150000001</v>
      </c>
      <c r="L13" s="155">
        <f>'1. Áncash'!L18</f>
        <v>0.59336490069175196</v>
      </c>
      <c r="M13" s="57"/>
      <c r="N13" s="159">
        <f t="shared" ref="N13:N20" si="4">G13/$G$21*100</f>
        <v>34.093417160029297</v>
      </c>
      <c r="O13" s="121"/>
      <c r="Q13" s="129"/>
      <c r="R13" s="58" t="s">
        <v>99</v>
      </c>
      <c r="S13" s="163">
        <f t="shared" ref="S13:T13" si="5">G16</f>
        <v>1260.0679490000002</v>
      </c>
      <c r="T13" s="163">
        <f t="shared" si="5"/>
        <v>634.37281600000006</v>
      </c>
      <c r="U13" s="164">
        <f t="shared" si="1"/>
        <v>625.69513300000017</v>
      </c>
      <c r="V13" s="162">
        <f t="shared" si="2"/>
        <v>0.50344333930836294</v>
      </c>
      <c r="W13" s="165"/>
      <c r="X13" s="42"/>
    </row>
    <row r="14" spans="2:24" ht="12" customHeight="1" x14ac:dyDescent="0.25">
      <c r="B14" s="116"/>
      <c r="C14" s="111"/>
      <c r="D14" s="158"/>
      <c r="E14" s="58" t="s">
        <v>104</v>
      </c>
      <c r="F14" s="59"/>
      <c r="G14" s="106">
        <f>+'2. Apurímac'!G18</f>
        <v>1955.4759260000001</v>
      </c>
      <c r="H14" s="106">
        <f>+'2. Apurímac'!H18</f>
        <v>1160.5380680000001</v>
      </c>
      <c r="I14" s="156">
        <f t="shared" ref="I14:I20" si="6">+H14/G14</f>
        <v>0.59348113294031934</v>
      </c>
      <c r="J14" s="106">
        <f>+'2. Apurímac'!J18</f>
        <v>1502.9584580000001</v>
      </c>
      <c r="K14" s="106">
        <f>+'2. Apurímac'!K18</f>
        <v>1046.361281</v>
      </c>
      <c r="L14" s="156">
        <f t="shared" ref="L14:L21" si="7">+K14/J14</f>
        <v>0.69620106625728173</v>
      </c>
      <c r="M14" s="111"/>
      <c r="N14" s="159">
        <f t="shared" si="4"/>
        <v>10.515704780770491</v>
      </c>
      <c r="O14" s="121"/>
      <c r="Q14" s="129"/>
      <c r="R14" s="58" t="s">
        <v>108</v>
      </c>
      <c r="S14" s="163">
        <f t="shared" ref="S14:T14" si="8">G17</f>
        <v>1793.7793839999999</v>
      </c>
      <c r="T14" s="163">
        <f t="shared" si="8"/>
        <v>812.05891599999995</v>
      </c>
      <c r="U14" s="164">
        <f t="shared" si="1"/>
        <v>981.72046799999998</v>
      </c>
      <c r="V14" s="162">
        <f t="shared" si="2"/>
        <v>0.45270835602378623</v>
      </c>
      <c r="W14" s="165"/>
      <c r="X14" s="42"/>
    </row>
    <row r="15" spans="2:24" ht="12" customHeight="1" x14ac:dyDescent="0.25">
      <c r="B15" s="116"/>
      <c r="C15" s="111"/>
      <c r="D15" s="158"/>
      <c r="E15" s="58" t="s">
        <v>98</v>
      </c>
      <c r="F15" s="59"/>
      <c r="G15" s="106">
        <f>+'3. Ayacucho'!G18</f>
        <v>2101.3978059999999</v>
      </c>
      <c r="H15" s="106">
        <f>+'3. Ayacucho'!H18</f>
        <v>1082.4711030000001</v>
      </c>
      <c r="I15" s="156">
        <f t="shared" si="6"/>
        <v>0.51511955514052732</v>
      </c>
      <c r="J15" s="106">
        <f>+'3. Ayacucho'!J18</f>
        <v>2013.9718210000001</v>
      </c>
      <c r="K15" s="106">
        <f>+'3. Ayacucho'!K18</f>
        <v>1379.860496</v>
      </c>
      <c r="L15" s="156">
        <f t="shared" si="7"/>
        <v>0.685143894076361</v>
      </c>
      <c r="M15" s="111"/>
      <c r="N15" s="159">
        <f t="shared" si="4"/>
        <v>11.300409614377845</v>
      </c>
      <c r="O15" s="121"/>
      <c r="Q15" s="129"/>
      <c r="R15" s="58" t="s">
        <v>109</v>
      </c>
      <c r="S15" s="163">
        <f t="shared" ref="S15:T17" si="9">G18</f>
        <v>2146.8919409999999</v>
      </c>
      <c r="T15" s="163">
        <f t="shared" si="9"/>
        <v>955.40055099999995</v>
      </c>
      <c r="U15" s="164">
        <f>+S15-T15</f>
        <v>1191.4913899999999</v>
      </c>
      <c r="V15" s="162">
        <f>+T15/S15</f>
        <v>0.44501566788451602</v>
      </c>
      <c r="W15" s="165"/>
      <c r="X15" s="42"/>
    </row>
    <row r="16" spans="2:24" ht="12" customHeight="1" x14ac:dyDescent="0.25">
      <c r="B16" s="116"/>
      <c r="C16" s="111"/>
      <c r="D16" s="158"/>
      <c r="E16" s="58" t="s">
        <v>99</v>
      </c>
      <c r="F16" s="59"/>
      <c r="G16" s="106">
        <f>+'4. Huancavelica'!G18</f>
        <v>1260.0679490000002</v>
      </c>
      <c r="H16" s="106">
        <f>+'4. Huancavelica'!H18</f>
        <v>634.37281600000006</v>
      </c>
      <c r="I16" s="156">
        <f t="shared" si="6"/>
        <v>0.50344333930836294</v>
      </c>
      <c r="J16" s="106">
        <f>+'4. Huancavelica'!J18</f>
        <v>1246.5360839999998</v>
      </c>
      <c r="K16" s="106">
        <f>+'4. Huancavelica'!K18</f>
        <v>856.27820399999996</v>
      </c>
      <c r="L16" s="156">
        <f t="shared" si="7"/>
        <v>0.68692612672093334</v>
      </c>
      <c r="M16" s="111"/>
      <c r="N16" s="159">
        <f t="shared" si="4"/>
        <v>6.7761010908988135</v>
      </c>
      <c r="O16" s="121"/>
      <c r="Q16" s="129"/>
      <c r="R16" s="58" t="s">
        <v>102</v>
      </c>
      <c r="S16" s="163">
        <f t="shared" si="9"/>
        <v>2039.6514830000001</v>
      </c>
      <c r="T16" s="163">
        <f t="shared" si="9"/>
        <v>1080.2852360000002</v>
      </c>
      <c r="U16" s="164">
        <f>+S16-T16</f>
        <v>959.36624699999993</v>
      </c>
      <c r="V16" s="162">
        <f>+T16/S16</f>
        <v>0.52964207120869189</v>
      </c>
      <c r="W16" s="129"/>
      <c r="X16" s="42"/>
    </row>
    <row r="17" spans="2:23" ht="12" customHeight="1" x14ac:dyDescent="0.25">
      <c r="B17" s="116"/>
      <c r="C17" s="111"/>
      <c r="D17" s="158"/>
      <c r="E17" s="58" t="s">
        <v>108</v>
      </c>
      <c r="F17" s="59"/>
      <c r="G17" s="106">
        <f>+'5. Huánuco'!G18</f>
        <v>1793.7793839999999</v>
      </c>
      <c r="H17" s="106">
        <f>+'5. Huánuco'!H18</f>
        <v>812.05891599999995</v>
      </c>
      <c r="I17" s="156">
        <f t="shared" si="6"/>
        <v>0.45270835602378623</v>
      </c>
      <c r="J17" s="106">
        <f>+'5. Huánuco'!J18</f>
        <v>1502.2749990000002</v>
      </c>
      <c r="K17" s="106">
        <f>+'5. Huánuco'!K18</f>
        <v>1104.3738639999999</v>
      </c>
      <c r="L17" s="156">
        <f t="shared" si="7"/>
        <v>0.73513428948437143</v>
      </c>
      <c r="M17" s="111"/>
      <c r="N17" s="159">
        <f t="shared" si="4"/>
        <v>9.6461706294492853</v>
      </c>
      <c r="O17" s="121"/>
      <c r="Q17" s="111"/>
      <c r="R17" s="58" t="s">
        <v>103</v>
      </c>
      <c r="S17" s="163">
        <f t="shared" si="9"/>
        <v>958.569884</v>
      </c>
      <c r="T17" s="163">
        <f t="shared" si="9"/>
        <v>425.85530499999999</v>
      </c>
      <c r="U17" s="164">
        <f>+S17-T17</f>
        <v>532.71457899999996</v>
      </c>
      <c r="V17" s="162">
        <f>+T17/S17</f>
        <v>0.44426109364395594</v>
      </c>
      <c r="W17" s="129"/>
    </row>
    <row r="18" spans="2:23" ht="12" customHeight="1" x14ac:dyDescent="0.25">
      <c r="B18" s="116"/>
      <c r="C18" s="111"/>
      <c r="D18" s="158"/>
      <c r="E18" s="58" t="s">
        <v>109</v>
      </c>
      <c r="F18" s="59"/>
      <c r="G18" s="106">
        <f>+'6. Ica'!G18</f>
        <v>2146.8919409999999</v>
      </c>
      <c r="H18" s="106">
        <f>+'6. Ica'!H18</f>
        <v>955.40055099999995</v>
      </c>
      <c r="I18" s="156">
        <f t="shared" si="6"/>
        <v>0.44501566788451602</v>
      </c>
      <c r="J18" s="106">
        <f>+'6. Ica'!J18</f>
        <v>1305.9452529999999</v>
      </c>
      <c r="K18" s="106">
        <f>+'6. Ica'!K18</f>
        <v>696.59236499999997</v>
      </c>
      <c r="L18" s="156">
        <f t="shared" si="7"/>
        <v>0.53340089364373988</v>
      </c>
      <c r="M18" s="111"/>
      <c r="N18" s="159">
        <f t="shared" si="4"/>
        <v>11.545057419321731</v>
      </c>
      <c r="O18" s="121"/>
      <c r="Q18" s="111"/>
      <c r="R18" s="111"/>
      <c r="S18" s="163"/>
      <c r="T18" s="163"/>
      <c r="U18" s="164"/>
      <c r="V18" s="162"/>
      <c r="W18" s="129"/>
    </row>
    <row r="19" spans="2:23" ht="12" customHeight="1" x14ac:dyDescent="0.25">
      <c r="B19" s="116"/>
      <c r="C19" s="111"/>
      <c r="D19" s="158"/>
      <c r="E19" s="58" t="s">
        <v>102</v>
      </c>
      <c r="F19" s="59"/>
      <c r="G19" s="106">
        <f>+'7. Junín'!G18</f>
        <v>2039.6514830000001</v>
      </c>
      <c r="H19" s="106">
        <f>+'7. Junín'!H18</f>
        <v>1080.2852360000002</v>
      </c>
      <c r="I19" s="156">
        <f t="shared" si="6"/>
        <v>0.52964207120869189</v>
      </c>
      <c r="J19" s="106">
        <f>+'7. Junín'!J18</f>
        <v>1670.2237559999999</v>
      </c>
      <c r="K19" s="106">
        <f>+'7. Junín'!K18</f>
        <v>1100.5062789999999</v>
      </c>
      <c r="L19" s="156">
        <f t="shared" si="7"/>
        <v>0.65889751301082566</v>
      </c>
      <c r="M19" s="111"/>
      <c r="N19" s="159">
        <f t="shared" si="4"/>
        <v>10.968364563179348</v>
      </c>
      <c r="O19" s="121"/>
      <c r="Q19" s="111"/>
      <c r="R19" s="111"/>
      <c r="S19" s="129"/>
      <c r="T19" s="129"/>
      <c r="U19" s="129"/>
      <c r="V19" s="129"/>
      <c r="W19" s="129"/>
    </row>
    <row r="20" spans="2:23" ht="12" customHeight="1" x14ac:dyDescent="0.25">
      <c r="B20" s="116"/>
      <c r="C20" s="111"/>
      <c r="D20" s="158"/>
      <c r="E20" s="58" t="s">
        <v>103</v>
      </c>
      <c r="F20" s="59"/>
      <c r="G20" s="106">
        <f>+'8. Pasco'!G18</f>
        <v>958.569884</v>
      </c>
      <c r="H20" s="106">
        <f>+'8. Pasco'!H18</f>
        <v>425.85530499999999</v>
      </c>
      <c r="I20" s="156">
        <f t="shared" si="6"/>
        <v>0.44426109364395594</v>
      </c>
      <c r="J20" s="106">
        <f>+'8. Pasco'!J18</f>
        <v>715.77212499999996</v>
      </c>
      <c r="K20" s="106">
        <f>+'8. Pasco'!K18</f>
        <v>471.28022799999997</v>
      </c>
      <c r="L20" s="156">
        <f t="shared" si="7"/>
        <v>0.65842215914736835</v>
      </c>
      <c r="M20" s="111"/>
      <c r="N20" s="159">
        <f t="shared" si="4"/>
        <v>5.1547747419731795</v>
      </c>
      <c r="O20" s="121"/>
      <c r="Q20" s="111"/>
      <c r="R20" s="111"/>
      <c r="S20" s="129"/>
      <c r="T20" s="129"/>
      <c r="U20" s="129"/>
      <c r="V20" s="129"/>
      <c r="W20" s="129"/>
    </row>
    <row r="21" spans="2:23" ht="12" customHeight="1" x14ac:dyDescent="0.25">
      <c r="B21" s="116"/>
      <c r="C21" s="111"/>
      <c r="D21" s="111"/>
      <c r="E21" s="60" t="s">
        <v>21</v>
      </c>
      <c r="F21" s="59"/>
      <c r="G21" s="107">
        <f>SUM(G13:G20)</f>
        <v>18595.766682000001</v>
      </c>
      <c r="H21" s="107">
        <f>SUM(H13:H20)</f>
        <v>8972.0817609999995</v>
      </c>
      <c r="I21" s="157">
        <f>+H21/G21</f>
        <v>0.48247979846319727</v>
      </c>
      <c r="J21" s="107">
        <f>SUM(J13:J20)</f>
        <v>14442.67059</v>
      </c>
      <c r="K21" s="107">
        <f>SUM(K13:K20)</f>
        <v>9316.4872319999995</v>
      </c>
      <c r="L21" s="157">
        <f t="shared" si="7"/>
        <v>0.64506679522626986</v>
      </c>
      <c r="M21" s="111"/>
      <c r="N21" s="159">
        <f>+SUM(N13:N20)</f>
        <v>100</v>
      </c>
      <c r="O21" s="122">
        <f>(I21-L21)*100</f>
        <v>-16.258699676307259</v>
      </c>
      <c r="Q21" s="111"/>
      <c r="R21" s="111"/>
      <c r="S21" s="111"/>
      <c r="T21" s="111"/>
      <c r="U21" s="111"/>
      <c r="V21" s="111"/>
      <c r="W21" s="111"/>
    </row>
    <row r="22" spans="2:23" ht="12" customHeight="1" x14ac:dyDescent="0.2">
      <c r="B22" s="116"/>
      <c r="C22" s="111"/>
      <c r="D22" s="111"/>
      <c r="E22" s="123" t="s">
        <v>120</v>
      </c>
      <c r="F22" s="43"/>
      <c r="G22" s="43"/>
      <c r="H22" s="43"/>
      <c r="I22" s="43"/>
      <c r="J22" s="43"/>
      <c r="K22" s="43"/>
      <c r="L22" s="43"/>
      <c r="M22" s="120"/>
      <c r="N22" s="111"/>
      <c r="O22" s="117"/>
      <c r="Q22" s="111"/>
      <c r="R22" s="111"/>
      <c r="S22" s="111"/>
      <c r="T22" s="111"/>
      <c r="U22" s="111"/>
      <c r="V22" s="111"/>
      <c r="W22" s="111"/>
    </row>
    <row r="23" spans="2:23" ht="12" customHeight="1" x14ac:dyDescent="0.2">
      <c r="B23" s="116"/>
      <c r="C23" s="111"/>
      <c r="D23" s="111"/>
      <c r="E23" s="124" t="s">
        <v>11</v>
      </c>
      <c r="F23" s="125"/>
      <c r="G23" s="125"/>
      <c r="H23" s="125"/>
      <c r="I23" s="125"/>
      <c r="J23" s="125"/>
      <c r="K23" s="125"/>
      <c r="L23" s="125"/>
      <c r="M23" s="120"/>
      <c r="N23" s="111"/>
      <c r="O23" s="117"/>
      <c r="Q23" s="111"/>
      <c r="R23" s="111"/>
      <c r="S23" s="111"/>
      <c r="T23" s="111"/>
      <c r="U23" s="111"/>
      <c r="V23" s="111"/>
      <c r="W23" s="111"/>
    </row>
    <row r="24" spans="2:23" x14ac:dyDescent="0.2">
      <c r="B24" s="116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7"/>
      <c r="Q24" s="123" t="str">
        <f>+E22</f>
        <v>Fuente: MEF - Consulta amigable 17 noviembre de 2022.</v>
      </c>
      <c r="R24" s="129"/>
      <c r="S24" s="111"/>
      <c r="T24" s="111"/>
      <c r="U24" s="111"/>
      <c r="V24" s="111"/>
      <c r="W24" s="111"/>
    </row>
    <row r="25" spans="2:23" x14ac:dyDescent="0.2">
      <c r="B25" s="116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7"/>
      <c r="Q25" s="124" t="s">
        <v>11</v>
      </c>
      <c r="R25" s="129"/>
      <c r="S25" s="111"/>
      <c r="T25" s="111"/>
      <c r="U25" s="111"/>
      <c r="V25" s="111"/>
      <c r="W25" s="111"/>
    </row>
    <row r="26" spans="2:23" x14ac:dyDescent="0.2">
      <c r="B26" s="116"/>
      <c r="C26" s="139" t="s">
        <v>84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11"/>
      <c r="N26" s="111"/>
      <c r="O26" s="117"/>
      <c r="Q26" s="111"/>
      <c r="R26" s="111"/>
      <c r="S26" s="111"/>
      <c r="T26" s="111"/>
    </row>
    <row r="27" spans="2:23" x14ac:dyDescent="0.2">
      <c r="B27" s="11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43"/>
      <c r="P27" s="111"/>
      <c r="Q27" s="111"/>
      <c r="R27" s="111"/>
      <c r="S27" s="111"/>
      <c r="T27" s="111"/>
    </row>
    <row r="28" spans="2:23" x14ac:dyDescent="0.2">
      <c r="B28" s="116"/>
      <c r="C28" s="127"/>
      <c r="D28" s="127"/>
      <c r="E28" s="127"/>
      <c r="F28" s="111"/>
      <c r="G28" s="111"/>
      <c r="H28" s="111"/>
      <c r="I28" s="111"/>
      <c r="J28" s="111"/>
      <c r="K28" s="111"/>
      <c r="L28" s="127"/>
      <c r="M28" s="127"/>
      <c r="N28" s="127"/>
      <c r="O28" s="144"/>
      <c r="P28" s="112"/>
      <c r="Q28" s="111"/>
      <c r="R28" s="111"/>
      <c r="S28" s="111"/>
      <c r="T28" s="111"/>
    </row>
    <row r="29" spans="2:23" ht="12" customHeight="1" x14ac:dyDescent="0.2">
      <c r="B29" s="116"/>
      <c r="C29" s="127"/>
      <c r="D29" s="111"/>
      <c r="E29" s="195" t="s">
        <v>105</v>
      </c>
      <c r="F29" s="196"/>
      <c r="G29" s="196"/>
      <c r="H29" s="196"/>
      <c r="I29" s="196"/>
      <c r="J29" s="196"/>
      <c r="K29" s="196"/>
      <c r="L29" s="196"/>
      <c r="M29" s="118"/>
      <c r="N29" s="193" t="s">
        <v>106</v>
      </c>
      <c r="O29" s="194"/>
      <c r="P29" s="142"/>
      <c r="Q29" s="111"/>
      <c r="R29" s="111"/>
      <c r="S29" s="111"/>
      <c r="T29" s="111"/>
    </row>
    <row r="30" spans="2:23" ht="12" customHeight="1" x14ac:dyDescent="0.2">
      <c r="B30" s="116"/>
      <c r="C30" s="127"/>
      <c r="D30" s="111"/>
      <c r="E30" s="174" t="s">
        <v>86</v>
      </c>
      <c r="F30" s="174"/>
      <c r="G30" s="174"/>
      <c r="H30" s="174"/>
      <c r="I30" s="174"/>
      <c r="J30" s="174"/>
      <c r="K30" s="174"/>
      <c r="L30" s="174"/>
      <c r="M30" s="119"/>
      <c r="N30" s="193"/>
      <c r="O30" s="194"/>
      <c r="P30" s="142"/>
      <c r="Q30" s="111"/>
      <c r="R30" s="111"/>
      <c r="S30" s="111"/>
      <c r="T30" s="111"/>
    </row>
    <row r="31" spans="2:23" ht="12" customHeight="1" x14ac:dyDescent="0.2">
      <c r="B31" s="116"/>
      <c r="C31" s="111"/>
      <c r="D31" s="111"/>
      <c r="E31" s="175" t="s">
        <v>3</v>
      </c>
      <c r="F31" s="175"/>
      <c r="G31" s="175" t="s">
        <v>95</v>
      </c>
      <c r="H31" s="175"/>
      <c r="I31" s="175"/>
      <c r="J31" s="175" t="s">
        <v>96</v>
      </c>
      <c r="K31" s="175"/>
      <c r="L31" s="175"/>
      <c r="M31" s="128"/>
      <c r="N31" s="193"/>
      <c r="O31" s="194"/>
      <c r="P31" s="142"/>
      <c r="Q31" s="111"/>
      <c r="R31" s="111"/>
      <c r="S31" s="111"/>
      <c r="T31" s="111"/>
    </row>
    <row r="32" spans="2:23" ht="15" x14ac:dyDescent="0.25">
      <c r="B32" s="116"/>
      <c r="C32" s="111"/>
      <c r="D32" s="111"/>
      <c r="E32" s="175"/>
      <c r="F32" s="175"/>
      <c r="G32" s="109" t="s">
        <v>4</v>
      </c>
      <c r="H32" s="109" t="s">
        <v>5</v>
      </c>
      <c r="I32" s="109" t="s">
        <v>6</v>
      </c>
      <c r="J32" s="109" t="s">
        <v>4</v>
      </c>
      <c r="K32" s="109" t="s">
        <v>5</v>
      </c>
      <c r="L32" s="109" t="s">
        <v>6</v>
      </c>
      <c r="M32" s="61"/>
      <c r="N32" s="111"/>
      <c r="O32" s="145"/>
      <c r="P32" s="111"/>
      <c r="Q32" s="111"/>
      <c r="R32" s="111"/>
      <c r="S32" s="111"/>
      <c r="T32" s="111"/>
    </row>
    <row r="33" spans="2:20" ht="11.1" customHeight="1" x14ac:dyDescent="0.25">
      <c r="B33" s="116"/>
      <c r="C33" s="111"/>
      <c r="D33" s="129"/>
      <c r="E33" s="176" t="s">
        <v>9</v>
      </c>
      <c r="F33" s="177"/>
      <c r="G33" s="140">
        <f>+'1. Áncash'!G15+'2. Apurímac'!G15+'3. Ayacucho'!G15+'4. Huancavelica'!G15+'5. Huánuco'!G15+'6. Ica'!G15+'7. Junín'!G15+'8. Pasco'!G15</f>
        <v>4045.607579</v>
      </c>
      <c r="H33" s="140">
        <f>+'1. Áncash'!H15+'2. Apurímac'!H15+'3. Ayacucho'!H15+'4. Huancavelica'!H15+'5. Huánuco'!H15+'6. Ica'!H15+'7. Junín'!H15+'8. Pasco'!H15</f>
        <v>2653.8536420000005</v>
      </c>
      <c r="I33" s="101">
        <f>+H33/G33</f>
        <v>0.65598395053827352</v>
      </c>
      <c r="J33" s="140">
        <f>+'1. Áncash'!J15+'2. Apurímac'!J15+'3. Ayacucho'!J15+'4. Huancavelica'!J15+'5. Huánuco'!J15+'6. Ica'!J15+'7. Junín'!J15+'8. Pasco'!J15</f>
        <v>3900.9507609999996</v>
      </c>
      <c r="K33" s="140">
        <f>+'1. Áncash'!K15+'2. Apurímac'!K15+'3. Ayacucho'!K15+'4. Huancavelica'!K15+'5. Huánuco'!K15+'6. Ica'!K15+'7. Junín'!K15+'8. Pasco'!K15</f>
        <v>2932.5801939999997</v>
      </c>
      <c r="L33" s="101">
        <f t="shared" ref="L33:L36" si="10">+K33/J33</f>
        <v>0.75176037168134868</v>
      </c>
      <c r="N33" s="88">
        <f>+G33/$G$36</f>
        <v>0.21755529891198275</v>
      </c>
      <c r="O33" s="146">
        <f>(I33-L33)*100</f>
        <v>-9.5776421143075154</v>
      </c>
      <c r="P33" s="111"/>
      <c r="Q33" s="111"/>
      <c r="R33" s="111"/>
      <c r="S33" s="111"/>
      <c r="T33" s="111"/>
    </row>
    <row r="34" spans="2:20" ht="11.1" customHeight="1" x14ac:dyDescent="0.25">
      <c r="B34" s="116"/>
      <c r="C34" s="52"/>
      <c r="D34" s="129"/>
      <c r="E34" s="176" t="s">
        <v>7</v>
      </c>
      <c r="F34" s="177"/>
      <c r="G34" s="140">
        <f>+'1. Áncash'!G16+'2. Apurímac'!G16+'3. Ayacucho'!G16+'4. Huancavelica'!G16+'5. Huánuco'!G16+'6. Ica'!G16+'7. Junín'!G16+'8. Pasco'!G16</f>
        <v>4671.03755</v>
      </c>
      <c r="H34" s="140">
        <f>+'1. Áncash'!H16+'2. Apurímac'!H16+'3. Ayacucho'!H16+'4. Huancavelica'!H16+'5. Huánuco'!H16+'6. Ica'!H16+'7. Junín'!H16+'8. Pasco'!H16</f>
        <v>2076.8476470000005</v>
      </c>
      <c r="I34" s="101">
        <f t="shared" ref="I34:I36" si="11">+H34/G34</f>
        <v>0.44462234027641256</v>
      </c>
      <c r="J34" s="140">
        <f>+'1. Áncash'!J16+'2. Apurímac'!J16+'3. Ayacucho'!J16+'4. Huancavelica'!J16+'5. Huánuco'!J16+'6. Ica'!J16+'7. Junín'!J16+'8. Pasco'!J16</f>
        <v>3026.2937910000005</v>
      </c>
      <c r="K34" s="140">
        <f>+'1. Áncash'!K16+'2. Apurímac'!K16+'3. Ayacucho'!K16+'4. Huancavelica'!K16+'5. Huánuco'!K16+'6. Ica'!K16+'7. Junín'!K16+'8. Pasco'!K16</f>
        <v>2007.3093120000001</v>
      </c>
      <c r="L34" s="101">
        <f t="shared" si="10"/>
        <v>0.66328963763188042</v>
      </c>
      <c r="N34" s="88">
        <f>+G34/$G$36</f>
        <v>0.25118822094715715</v>
      </c>
      <c r="O34" s="146">
        <f>(I34-L34)*100</f>
        <v>-21.866729735546787</v>
      </c>
      <c r="P34" s="111"/>
      <c r="Q34" s="111"/>
      <c r="R34" s="111"/>
      <c r="S34" s="111"/>
      <c r="T34" s="111"/>
    </row>
    <row r="35" spans="2:20" ht="11.1" customHeight="1" x14ac:dyDescent="0.25">
      <c r="B35" s="116"/>
      <c r="C35" s="111"/>
      <c r="D35" s="129"/>
      <c r="E35" s="176" t="s">
        <v>8</v>
      </c>
      <c r="F35" s="177"/>
      <c r="G35" s="140">
        <f>+'1. Áncash'!G17+'2. Apurímac'!G17+'3. Ayacucho'!G17+'4. Huancavelica'!G17+'5. Huánuco'!G17+'6. Ica'!G17+'7. Junín'!G17+'8. Pasco'!G17</f>
        <v>9879.1215530000009</v>
      </c>
      <c r="H35" s="140">
        <f>+'1. Áncash'!H17+'2. Apurímac'!H17+'3. Ayacucho'!H17+'4. Huancavelica'!H17+'5. Huánuco'!H17+'6. Ica'!H17+'7. Junín'!H17+'8. Pasco'!H17</f>
        <v>4241.3804720000007</v>
      </c>
      <c r="I35" s="101">
        <f t="shared" si="11"/>
        <v>0.42932769368669399</v>
      </c>
      <c r="J35" s="140">
        <f>+'1. Áncash'!J17+'2. Apurímac'!J17+'3. Ayacucho'!J17+'4. Huancavelica'!J17+'5. Huánuco'!J17+'6. Ica'!J17+'7. Junín'!J17+'8. Pasco'!J17</f>
        <v>7515.4260380000005</v>
      </c>
      <c r="K35" s="140">
        <f>+'1. Áncash'!K17+'2. Apurímac'!K17+'3. Ayacucho'!K17+'4. Huancavelica'!K17+'5. Huánuco'!K17+'6. Ica'!K17+'7. Junín'!K17+'8. Pasco'!K17</f>
        <v>4376.597726</v>
      </c>
      <c r="L35" s="101">
        <f t="shared" si="10"/>
        <v>0.58234858594452976</v>
      </c>
      <c r="N35" s="88">
        <f>+G35/$G$36</f>
        <v>0.53125648014086002</v>
      </c>
      <c r="O35" s="146">
        <f>(I35-L35)*100</f>
        <v>-15.302089225783577</v>
      </c>
      <c r="P35" s="111"/>
      <c r="Q35" s="111"/>
      <c r="R35" s="111"/>
      <c r="S35" s="111"/>
      <c r="T35" s="111"/>
    </row>
    <row r="36" spans="2:20" ht="15" x14ac:dyDescent="0.25">
      <c r="B36" s="116"/>
      <c r="C36" s="111"/>
      <c r="D36" s="129"/>
      <c r="E36" s="178" t="s">
        <v>10</v>
      </c>
      <c r="F36" s="179"/>
      <c r="G36" s="141">
        <f>SUM(G33:G35)</f>
        <v>18595.766682000001</v>
      </c>
      <c r="H36" s="141">
        <f>SUM(H33:H35)</f>
        <v>8972.0817610000013</v>
      </c>
      <c r="I36" s="101">
        <f t="shared" si="11"/>
        <v>0.48247979846319738</v>
      </c>
      <c r="J36" s="141">
        <f>SUM(J33:J35)</f>
        <v>14442.670590000002</v>
      </c>
      <c r="K36" s="141">
        <f>SUM(K33:K35)</f>
        <v>9316.4872319999995</v>
      </c>
      <c r="L36" s="101">
        <f t="shared" si="10"/>
        <v>0.64506679522626975</v>
      </c>
      <c r="M36" s="89"/>
      <c r="O36" s="146">
        <f>(I36-L36)*100</f>
        <v>-16.258699676307238</v>
      </c>
      <c r="P36" s="111"/>
      <c r="Q36" s="111"/>
      <c r="R36" s="111"/>
      <c r="S36" s="111"/>
      <c r="T36" s="111"/>
    </row>
    <row r="37" spans="2:20" ht="15" x14ac:dyDescent="0.25">
      <c r="B37" s="116"/>
      <c r="C37" s="111"/>
      <c r="D37" s="111"/>
      <c r="E37" s="123" t="str">
        <f>+E22</f>
        <v>Fuente: MEF - Consulta amigable 17 noviembre de 2022.</v>
      </c>
      <c r="F37" s="36"/>
      <c r="G37" s="36"/>
      <c r="H37" s="36"/>
      <c r="I37" s="36"/>
      <c r="J37" s="36"/>
      <c r="K37" s="36"/>
      <c r="L37" s="36"/>
      <c r="M37" s="131"/>
      <c r="N37" s="37"/>
      <c r="O37" s="145"/>
      <c r="P37" s="111"/>
      <c r="Q37" s="111"/>
      <c r="R37" s="111"/>
      <c r="S37" s="111"/>
      <c r="T37" s="111"/>
    </row>
    <row r="38" spans="2:20" ht="15" x14ac:dyDescent="0.25">
      <c r="B38" s="116"/>
      <c r="C38" s="111"/>
      <c r="D38" s="111"/>
      <c r="E38" s="124" t="s">
        <v>11</v>
      </c>
      <c r="F38" s="132"/>
      <c r="G38" s="132"/>
      <c r="H38" s="133"/>
      <c r="I38" s="132"/>
      <c r="J38" s="132"/>
      <c r="K38" s="132"/>
      <c r="L38" s="132"/>
      <c r="M38" s="134"/>
      <c r="N38" s="37"/>
      <c r="O38" s="145"/>
      <c r="P38" s="111"/>
      <c r="Q38" s="111"/>
      <c r="R38" s="111"/>
      <c r="S38" s="111"/>
      <c r="T38" s="111"/>
    </row>
    <row r="39" spans="2:20" ht="15" x14ac:dyDescent="0.25">
      <c r="B39" s="116"/>
      <c r="C39" s="111"/>
      <c r="D39" s="111"/>
      <c r="E39" s="124"/>
      <c r="F39" s="132"/>
      <c r="G39" s="132"/>
      <c r="H39" s="133"/>
      <c r="I39" s="132"/>
      <c r="J39" s="132"/>
      <c r="K39" s="132"/>
      <c r="L39" s="132"/>
      <c r="M39" s="134"/>
      <c r="N39" s="37"/>
      <c r="O39" s="145"/>
      <c r="P39" s="111"/>
      <c r="Q39" s="111"/>
      <c r="R39" s="111"/>
      <c r="S39" s="111"/>
      <c r="T39" s="111"/>
    </row>
    <row r="40" spans="2:20" ht="15" x14ac:dyDescent="0.25">
      <c r="B40" s="116"/>
      <c r="C40" s="111"/>
      <c r="D40" s="111"/>
      <c r="E40" s="124"/>
      <c r="F40" s="132"/>
      <c r="G40" s="132"/>
      <c r="H40" s="133"/>
      <c r="I40" s="132"/>
      <c r="J40" s="132"/>
      <c r="K40" s="132"/>
      <c r="L40" s="132"/>
      <c r="M40" s="134"/>
      <c r="N40" s="37"/>
      <c r="O40" s="145"/>
      <c r="P40" s="111"/>
      <c r="Q40" s="111"/>
      <c r="R40" s="111"/>
      <c r="S40" s="111"/>
      <c r="T40" s="111"/>
    </row>
    <row r="41" spans="2:20" ht="15" x14ac:dyDescent="0.25">
      <c r="B41" s="116"/>
      <c r="C41" s="130" t="s">
        <v>85</v>
      </c>
      <c r="D41" s="111"/>
      <c r="E41" s="124"/>
      <c r="F41" s="132"/>
      <c r="G41" s="132"/>
      <c r="H41" s="133"/>
      <c r="I41" s="132"/>
      <c r="J41" s="132"/>
      <c r="K41" s="132"/>
      <c r="L41" s="132"/>
      <c r="M41" s="134"/>
      <c r="N41" s="37"/>
      <c r="O41" s="145"/>
      <c r="P41" s="111"/>
      <c r="Q41" s="111"/>
      <c r="R41" s="111"/>
      <c r="S41" s="111"/>
      <c r="T41" s="111"/>
    </row>
    <row r="42" spans="2:20" ht="15" x14ac:dyDescent="0.25">
      <c r="B42" s="116"/>
      <c r="C42" s="130"/>
      <c r="D42" s="111"/>
      <c r="E42" s="124"/>
      <c r="F42" s="132"/>
      <c r="G42" s="132"/>
      <c r="H42" s="133"/>
      <c r="I42" s="132"/>
      <c r="J42" s="132"/>
      <c r="K42" s="132"/>
      <c r="L42" s="132"/>
      <c r="M42" s="134"/>
      <c r="N42" s="37"/>
      <c r="O42" s="145"/>
      <c r="P42" s="111"/>
      <c r="Q42" s="111"/>
      <c r="R42" s="111"/>
      <c r="S42" s="111"/>
      <c r="T42" s="111"/>
    </row>
    <row r="43" spans="2:20" ht="15" x14ac:dyDescent="0.25">
      <c r="B43" s="116"/>
      <c r="C43" s="130" t="s">
        <v>9</v>
      </c>
      <c r="D43" s="111"/>
      <c r="E43" s="124"/>
      <c r="F43" s="132"/>
      <c r="G43" s="132"/>
      <c r="H43" s="133"/>
      <c r="I43" s="132"/>
      <c r="J43" s="132"/>
      <c r="K43" s="132"/>
      <c r="L43" s="132"/>
      <c r="M43" s="134"/>
      <c r="N43" s="37"/>
      <c r="O43" s="145"/>
      <c r="P43" s="111"/>
      <c r="Q43" s="111"/>
      <c r="R43" s="111"/>
      <c r="S43" s="111"/>
      <c r="T43" s="111"/>
    </row>
    <row r="44" spans="2:20" ht="15" x14ac:dyDescent="0.25">
      <c r="B44" s="116"/>
      <c r="C44" s="111"/>
      <c r="D44" s="111"/>
      <c r="E44" s="124"/>
      <c r="F44" s="132"/>
      <c r="G44" s="132"/>
      <c r="H44" s="133"/>
      <c r="I44" s="132"/>
      <c r="J44" s="132"/>
      <c r="K44" s="132"/>
      <c r="L44" s="132"/>
      <c r="M44" s="134"/>
      <c r="N44" s="37"/>
      <c r="O44" s="145"/>
      <c r="P44" s="111"/>
      <c r="Q44" s="111"/>
      <c r="R44" s="111"/>
      <c r="S44" s="111"/>
      <c r="T44" s="111"/>
    </row>
    <row r="45" spans="2:20" ht="15" x14ac:dyDescent="0.25">
      <c r="B45" s="116"/>
      <c r="C45" s="147" t="s">
        <v>57</v>
      </c>
      <c r="D45" s="98" t="s">
        <v>87</v>
      </c>
      <c r="E45" s="99" t="s">
        <v>88</v>
      </c>
      <c r="F45" s="98" t="s">
        <v>61</v>
      </c>
      <c r="G45" s="100" t="s">
        <v>58</v>
      </c>
      <c r="H45" s="100" t="s">
        <v>59</v>
      </c>
      <c r="I45" s="98" t="s">
        <v>61</v>
      </c>
      <c r="J45" s="132"/>
      <c r="K45" s="132"/>
      <c r="L45" s="132"/>
      <c r="M45" s="134"/>
      <c r="N45" s="37"/>
      <c r="O45" s="145"/>
      <c r="P45" s="111"/>
      <c r="Q45" s="111"/>
      <c r="R45" s="111"/>
      <c r="S45" s="111"/>
      <c r="T45" s="111"/>
    </row>
    <row r="46" spans="2:20" ht="15" x14ac:dyDescent="0.25">
      <c r="B46" s="116"/>
      <c r="C46" s="94" t="s">
        <v>64</v>
      </c>
      <c r="D46" s="95">
        <v>1384.6261730000001</v>
      </c>
      <c r="E46" s="92">
        <v>951.78718200000003</v>
      </c>
      <c r="F46" s="96">
        <f>+E46/D46</f>
        <v>0.68739649774047706</v>
      </c>
      <c r="G46" s="93">
        <v>1451.371144</v>
      </c>
      <c r="H46" s="93">
        <v>1142.955428</v>
      </c>
      <c r="I46" s="96">
        <f t="shared" ref="I46:I57" si="12">+H46/G46</f>
        <v>0.7875004492992731</v>
      </c>
      <c r="J46" s="132"/>
      <c r="K46" s="132"/>
      <c r="L46" s="132"/>
      <c r="M46" s="134"/>
      <c r="N46" s="37"/>
      <c r="O46" s="145"/>
      <c r="P46" s="111"/>
      <c r="Q46" s="111"/>
      <c r="R46" s="111"/>
      <c r="S46" s="111"/>
      <c r="T46" s="111"/>
    </row>
    <row r="47" spans="2:20" ht="15" x14ac:dyDescent="0.25">
      <c r="B47" s="116"/>
      <c r="C47" s="94" t="s">
        <v>63</v>
      </c>
      <c r="D47" s="95">
        <v>1018.47802</v>
      </c>
      <c r="E47" s="92">
        <v>502.70215000000002</v>
      </c>
      <c r="F47" s="96">
        <f t="shared" ref="F47:F57" si="13">+E47/D47</f>
        <v>0.49358173679585154</v>
      </c>
      <c r="G47" s="93">
        <v>715.62754500000005</v>
      </c>
      <c r="H47" s="93">
        <v>482.44611099999997</v>
      </c>
      <c r="I47" s="96">
        <f t="shared" si="12"/>
        <v>0.6741581069241821</v>
      </c>
      <c r="J47" s="132"/>
      <c r="K47" s="132"/>
      <c r="L47" s="132"/>
      <c r="M47" s="134"/>
      <c r="N47" s="37"/>
      <c r="O47" s="145"/>
      <c r="P47" s="111"/>
      <c r="Q47" s="111"/>
      <c r="R47" s="111"/>
      <c r="S47" s="111"/>
      <c r="T47" s="111"/>
    </row>
    <row r="48" spans="2:20" ht="15" x14ac:dyDescent="0.25">
      <c r="B48" s="116"/>
      <c r="C48" s="94" t="s">
        <v>65</v>
      </c>
      <c r="D48" s="95">
        <v>630.61256600000002</v>
      </c>
      <c r="E48" s="92">
        <v>571.42872999999997</v>
      </c>
      <c r="F48" s="96">
        <f t="shared" si="13"/>
        <v>0.90614865736754124</v>
      </c>
      <c r="G48" s="93">
        <v>506.65970399999998</v>
      </c>
      <c r="H48" s="93">
        <v>408.29952600000001</v>
      </c>
      <c r="I48" s="96">
        <f t="shared" si="12"/>
        <v>0.8058654019187601</v>
      </c>
      <c r="J48" s="132"/>
      <c r="K48" s="132"/>
      <c r="L48" s="132"/>
      <c r="M48" s="134"/>
      <c r="N48" s="37"/>
      <c r="O48" s="145"/>
      <c r="P48" s="111"/>
      <c r="Q48" s="111"/>
      <c r="R48" s="111"/>
      <c r="S48" s="111"/>
      <c r="T48" s="111"/>
    </row>
    <row r="49" spans="2:20" ht="15" x14ac:dyDescent="0.25">
      <c r="B49" s="116"/>
      <c r="C49" s="94" t="s">
        <v>67</v>
      </c>
      <c r="D49" s="95">
        <v>275.64126099999999</v>
      </c>
      <c r="E49" s="92">
        <v>156.219471</v>
      </c>
      <c r="F49" s="96">
        <f t="shared" si="13"/>
        <v>0.56674922481942935</v>
      </c>
      <c r="G49" s="93">
        <v>294.17264699999998</v>
      </c>
      <c r="H49" s="93">
        <v>180.64376100000001</v>
      </c>
      <c r="I49" s="96">
        <f t="shared" si="12"/>
        <v>0.6140739556931003</v>
      </c>
      <c r="J49" s="132"/>
      <c r="K49" s="132"/>
      <c r="L49" s="132"/>
      <c r="M49" s="134"/>
      <c r="N49" s="37"/>
      <c r="O49" s="145"/>
      <c r="P49" s="111"/>
      <c r="Q49" s="111"/>
      <c r="R49" s="111"/>
      <c r="S49" s="111"/>
      <c r="T49" s="111"/>
    </row>
    <row r="50" spans="2:20" ht="15" x14ac:dyDescent="0.25">
      <c r="B50" s="116"/>
      <c r="C50" s="94" t="s">
        <v>72</v>
      </c>
      <c r="D50" s="95">
        <v>248.87744499999999</v>
      </c>
      <c r="E50" s="92">
        <v>134.49093400000001</v>
      </c>
      <c r="F50" s="96">
        <f t="shared" si="13"/>
        <v>0.54039020691489348</v>
      </c>
      <c r="G50" s="93">
        <v>311.83047199999999</v>
      </c>
      <c r="H50" s="93">
        <v>279.27843100000001</v>
      </c>
      <c r="I50" s="96">
        <f t="shared" si="12"/>
        <v>0.89560981391196437</v>
      </c>
      <c r="J50" s="132"/>
      <c r="K50" s="132"/>
      <c r="L50" s="132"/>
      <c r="M50" s="134"/>
      <c r="N50" s="37"/>
      <c r="O50" s="145"/>
      <c r="P50" s="111"/>
      <c r="Q50" s="111"/>
      <c r="R50" s="111"/>
      <c r="S50" s="111"/>
      <c r="T50" s="111"/>
    </row>
    <row r="51" spans="2:20" ht="15" x14ac:dyDescent="0.25">
      <c r="B51" s="116"/>
      <c r="C51" s="94" t="s">
        <v>66</v>
      </c>
      <c r="D51" s="95">
        <v>153.17073400000001</v>
      </c>
      <c r="E51" s="92">
        <v>119.903597</v>
      </c>
      <c r="F51" s="96">
        <f t="shared" si="13"/>
        <v>0.78281009608532659</v>
      </c>
      <c r="G51" s="93">
        <v>357.90508499999999</v>
      </c>
      <c r="H51" s="93">
        <v>242.14072200000001</v>
      </c>
      <c r="I51" s="96">
        <f t="shared" si="12"/>
        <v>0.67655010266199489</v>
      </c>
      <c r="J51" s="132"/>
      <c r="K51" s="132"/>
      <c r="L51" s="132"/>
      <c r="M51" s="134"/>
      <c r="N51" s="37"/>
      <c r="O51" s="145"/>
      <c r="P51" s="111"/>
      <c r="Q51" s="111"/>
      <c r="R51" s="111"/>
      <c r="S51" s="111"/>
      <c r="T51" s="111"/>
    </row>
    <row r="52" spans="2:20" ht="15" x14ac:dyDescent="0.25">
      <c r="B52" s="116"/>
      <c r="C52" s="94" t="s">
        <v>68</v>
      </c>
      <c r="D52" s="95">
        <v>112.132115</v>
      </c>
      <c r="E52" s="92">
        <v>95.513345000000001</v>
      </c>
      <c r="F52" s="96">
        <f t="shared" si="13"/>
        <v>0.85179294977179376</v>
      </c>
      <c r="G52" s="93">
        <v>48.291933</v>
      </c>
      <c r="H52" s="93">
        <v>39.958790999999998</v>
      </c>
      <c r="I52" s="96">
        <f t="shared" si="12"/>
        <v>0.82744235978294756</v>
      </c>
      <c r="J52" s="132"/>
      <c r="K52" s="132"/>
      <c r="L52" s="132"/>
      <c r="M52" s="134"/>
      <c r="N52" s="37"/>
      <c r="O52" s="145"/>
      <c r="P52" s="111"/>
      <c r="Q52" s="111"/>
      <c r="R52" s="111"/>
      <c r="S52" s="111"/>
      <c r="T52" s="111"/>
    </row>
    <row r="53" spans="2:20" ht="15" x14ac:dyDescent="0.25">
      <c r="B53" s="116"/>
      <c r="C53" s="94" t="s">
        <v>70</v>
      </c>
      <c r="D53" s="95">
        <v>43.510390000000001</v>
      </c>
      <c r="E53" s="92">
        <v>31.322410999999999</v>
      </c>
      <c r="F53" s="96">
        <f t="shared" si="13"/>
        <v>0.71988348070426389</v>
      </c>
      <c r="G53" s="93">
        <v>64.407724000000002</v>
      </c>
      <c r="H53" s="93">
        <v>55.081046999999998</v>
      </c>
      <c r="I53" s="96">
        <f t="shared" si="12"/>
        <v>0.85519319080425815</v>
      </c>
      <c r="J53" s="132"/>
      <c r="K53" s="132"/>
      <c r="L53" s="132"/>
      <c r="M53" s="134"/>
      <c r="N53" s="37"/>
      <c r="O53" s="145"/>
      <c r="P53" s="111"/>
      <c r="Q53" s="111"/>
      <c r="R53" s="111"/>
      <c r="S53" s="111"/>
      <c r="T53" s="111"/>
    </row>
    <row r="54" spans="2:20" ht="15" x14ac:dyDescent="0.25">
      <c r="B54" s="116"/>
      <c r="C54" s="94" t="s">
        <v>76</v>
      </c>
      <c r="D54" s="95">
        <v>41.097678999999999</v>
      </c>
      <c r="E54" s="92">
        <v>33.782836000000003</v>
      </c>
      <c r="F54" s="96">
        <f t="shared" si="13"/>
        <v>0.82201323339938503</v>
      </c>
      <c r="G54" s="93">
        <v>27.722131999999998</v>
      </c>
      <c r="H54" s="93">
        <v>18.827114000000002</v>
      </c>
      <c r="I54" s="96">
        <f t="shared" si="12"/>
        <v>0.67913658300162494</v>
      </c>
      <c r="J54" s="132"/>
      <c r="K54" s="132"/>
      <c r="L54" s="132"/>
      <c r="M54" s="134"/>
      <c r="N54" s="37"/>
      <c r="O54" s="145"/>
      <c r="P54" s="111"/>
      <c r="Q54" s="111"/>
      <c r="R54" s="111"/>
      <c r="S54" s="111"/>
      <c r="T54" s="111"/>
    </row>
    <row r="55" spans="2:20" ht="15" x14ac:dyDescent="0.25">
      <c r="B55" s="116"/>
      <c r="C55" s="94" t="s">
        <v>79</v>
      </c>
      <c r="D55" s="95">
        <v>38.222743999999999</v>
      </c>
      <c r="E55" s="92">
        <v>19.789421000000001</v>
      </c>
      <c r="F55" s="96">
        <f t="shared" si="13"/>
        <v>0.51773941190616779</v>
      </c>
      <c r="G55" s="93">
        <v>56.494725000000003</v>
      </c>
      <c r="H55" s="93">
        <v>33.020318000000003</v>
      </c>
      <c r="I55" s="96">
        <f t="shared" si="12"/>
        <v>0.58448497625220763</v>
      </c>
      <c r="J55" s="132"/>
      <c r="K55" s="132"/>
      <c r="L55" s="132"/>
      <c r="M55" s="134"/>
      <c r="N55" s="37"/>
      <c r="O55" s="145"/>
      <c r="P55" s="111"/>
      <c r="Q55" s="111"/>
      <c r="R55" s="111"/>
      <c r="S55" s="111"/>
      <c r="T55" s="111"/>
    </row>
    <row r="56" spans="2:20" ht="15" x14ac:dyDescent="0.25">
      <c r="B56" s="116"/>
      <c r="C56" s="94" t="s">
        <v>73</v>
      </c>
      <c r="D56" s="95">
        <v>99.238451999999995</v>
      </c>
      <c r="E56" s="95">
        <v>36.913564999999998</v>
      </c>
      <c r="F56" s="96">
        <f t="shared" si="13"/>
        <v>0.3719683676645823</v>
      </c>
      <c r="G56" s="95">
        <v>66.467650000000049</v>
      </c>
      <c r="H56" s="95">
        <v>49.928944999999658</v>
      </c>
      <c r="I56" s="96">
        <f t="shared" si="12"/>
        <v>0.75117662501983473</v>
      </c>
      <c r="J56" s="132"/>
      <c r="K56" s="132"/>
      <c r="L56" s="132"/>
      <c r="M56" s="134"/>
      <c r="N56" s="37"/>
      <c r="O56" s="145"/>
      <c r="P56" s="111"/>
      <c r="Q56" s="111"/>
      <c r="R56" s="111"/>
      <c r="S56" s="111"/>
      <c r="T56" s="111"/>
    </row>
    <row r="57" spans="2:20" ht="15" x14ac:dyDescent="0.25">
      <c r="B57" s="116"/>
      <c r="C57" s="148" t="s">
        <v>49</v>
      </c>
      <c r="D57" s="149">
        <f>SUM(D46:D56)</f>
        <v>4045.6075789999995</v>
      </c>
      <c r="E57" s="149">
        <f>SUM(E46:E56)</f>
        <v>2653.8536419999996</v>
      </c>
      <c r="F57" s="150">
        <f t="shared" si="13"/>
        <v>0.65598395053827341</v>
      </c>
      <c r="G57" s="149">
        <f>SUM(G46:G56)</f>
        <v>3900.9507610000001</v>
      </c>
      <c r="H57" s="149">
        <f>SUM(H46:H56)</f>
        <v>2932.5801940000001</v>
      </c>
      <c r="I57" s="150">
        <f t="shared" si="12"/>
        <v>0.75176037168134868</v>
      </c>
      <c r="J57" s="132"/>
      <c r="K57" s="132"/>
      <c r="L57" s="132"/>
      <c r="M57" s="134"/>
      <c r="N57" s="37"/>
      <c r="O57" s="145"/>
      <c r="P57" s="111"/>
      <c r="Q57" s="111"/>
      <c r="R57" s="111"/>
      <c r="S57" s="111"/>
      <c r="T57" s="111"/>
    </row>
    <row r="58" spans="2:20" ht="15" x14ac:dyDescent="0.25">
      <c r="B58" s="116"/>
      <c r="C58" s="111"/>
      <c r="D58" s="111"/>
      <c r="E58" s="124"/>
      <c r="F58" s="111"/>
      <c r="G58" s="132"/>
      <c r="H58" s="132"/>
      <c r="I58" s="132"/>
      <c r="J58" s="132"/>
      <c r="K58" s="132"/>
      <c r="L58" s="132"/>
      <c r="M58" s="134"/>
      <c r="N58" s="37"/>
      <c r="O58" s="145"/>
      <c r="P58" s="111"/>
      <c r="Q58" s="111"/>
      <c r="R58" s="111"/>
      <c r="S58" s="111"/>
      <c r="T58" s="111"/>
    </row>
    <row r="59" spans="2:20" ht="15" x14ac:dyDescent="0.25">
      <c r="B59" s="116"/>
      <c r="C59" s="130" t="s">
        <v>7</v>
      </c>
      <c r="D59" s="111"/>
      <c r="E59" s="124"/>
      <c r="F59" s="111"/>
      <c r="G59" s="132"/>
      <c r="H59" s="132"/>
      <c r="I59" s="132"/>
      <c r="J59" s="132"/>
      <c r="K59" s="132"/>
      <c r="L59" s="132"/>
      <c r="M59" s="134"/>
      <c r="N59" s="37"/>
      <c r="O59" s="145"/>
      <c r="P59" s="111"/>
      <c r="Q59" s="111"/>
      <c r="R59" s="111"/>
      <c r="S59" s="111"/>
      <c r="T59" s="111"/>
    </row>
    <row r="60" spans="2:20" ht="15" x14ac:dyDescent="0.25">
      <c r="B60" s="116"/>
      <c r="C60" s="111"/>
      <c r="D60" s="111"/>
      <c r="E60" s="124"/>
      <c r="F60" s="111"/>
      <c r="G60" s="132"/>
      <c r="H60" s="132"/>
      <c r="I60" s="132"/>
      <c r="J60" s="132"/>
      <c r="K60" s="132"/>
      <c r="L60" s="132"/>
      <c r="M60" s="134"/>
      <c r="N60" s="37"/>
      <c r="O60" s="145"/>
      <c r="P60" s="111"/>
      <c r="Q60" s="111"/>
      <c r="R60" s="111"/>
      <c r="S60" s="111"/>
      <c r="T60" s="111"/>
    </row>
    <row r="61" spans="2:20" ht="15" x14ac:dyDescent="0.25">
      <c r="B61" s="116"/>
      <c r="C61" s="98" t="s">
        <v>57</v>
      </c>
      <c r="D61" s="98" t="s">
        <v>87</v>
      </c>
      <c r="E61" s="99" t="s">
        <v>88</v>
      </c>
      <c r="F61" s="98" t="s">
        <v>61</v>
      </c>
      <c r="G61" s="100" t="s">
        <v>58</v>
      </c>
      <c r="H61" s="100" t="s">
        <v>59</v>
      </c>
      <c r="I61" s="98" t="s">
        <v>61</v>
      </c>
      <c r="J61" s="132"/>
      <c r="K61" s="132"/>
      <c r="L61" s="132"/>
      <c r="M61" s="134"/>
      <c r="N61" s="37"/>
      <c r="O61" s="145"/>
      <c r="P61" s="111"/>
      <c r="Q61" s="111"/>
      <c r="R61" s="111"/>
      <c r="S61" s="111"/>
      <c r="T61" s="111"/>
    </row>
    <row r="62" spans="2:20" ht="15" x14ac:dyDescent="0.25">
      <c r="B62" s="116"/>
      <c r="C62" s="94" t="s">
        <v>64</v>
      </c>
      <c r="D62" s="95">
        <v>1174.3190119999999</v>
      </c>
      <c r="E62" s="92">
        <v>539.11439499999994</v>
      </c>
      <c r="F62" s="96">
        <f t="shared" ref="F62:F73" si="14">+E62/D62</f>
        <v>0.45908683202005418</v>
      </c>
      <c r="G62" s="93">
        <v>776.69603300000006</v>
      </c>
      <c r="H62" s="93">
        <v>450.09959800000001</v>
      </c>
      <c r="I62" s="96">
        <f t="shared" ref="I62:I73" si="15">+H62/G62</f>
        <v>0.57950546787458612</v>
      </c>
      <c r="J62" s="132"/>
      <c r="K62" s="132"/>
      <c r="L62" s="132"/>
      <c r="M62" s="134"/>
      <c r="N62" s="37"/>
      <c r="O62" s="145"/>
      <c r="P62" s="111"/>
      <c r="Q62" s="111"/>
      <c r="R62" s="111"/>
      <c r="S62" s="111"/>
      <c r="T62" s="111"/>
    </row>
    <row r="63" spans="2:20" ht="15" x14ac:dyDescent="0.25">
      <c r="B63" s="116"/>
      <c r="C63" s="94" t="s">
        <v>65</v>
      </c>
      <c r="D63" s="95">
        <v>970.67355299999997</v>
      </c>
      <c r="E63" s="92">
        <v>379.63337300000001</v>
      </c>
      <c r="F63" s="96">
        <f t="shared" si="14"/>
        <v>0.3911030354403815</v>
      </c>
      <c r="G63" s="93">
        <v>698.39719100000002</v>
      </c>
      <c r="H63" s="93">
        <v>422.860209</v>
      </c>
      <c r="I63" s="96">
        <f t="shared" si="15"/>
        <v>0.60547237939850185</v>
      </c>
      <c r="J63" s="132"/>
      <c r="K63" s="132"/>
      <c r="L63" s="132"/>
      <c r="M63" s="134"/>
      <c r="N63" s="37"/>
      <c r="O63" s="145"/>
      <c r="P63" s="111"/>
      <c r="Q63" s="111"/>
      <c r="R63" s="111"/>
      <c r="S63" s="111"/>
      <c r="T63" s="111"/>
    </row>
    <row r="64" spans="2:20" ht="15" x14ac:dyDescent="0.25">
      <c r="B64" s="116"/>
      <c r="C64" s="94" t="s">
        <v>63</v>
      </c>
      <c r="D64" s="95">
        <v>821.52391799999998</v>
      </c>
      <c r="E64" s="92">
        <v>413.31366400000002</v>
      </c>
      <c r="F64" s="96">
        <f t="shared" si="14"/>
        <v>0.5031060629448405</v>
      </c>
      <c r="G64" s="93">
        <v>565.51180799999997</v>
      </c>
      <c r="H64" s="93">
        <v>448.93185699999998</v>
      </c>
      <c r="I64" s="96">
        <f t="shared" si="15"/>
        <v>0.79385054502699259</v>
      </c>
      <c r="J64" s="132"/>
      <c r="K64" s="132"/>
      <c r="L64" s="132"/>
      <c r="M64" s="134"/>
      <c r="N64" s="37"/>
      <c r="O64" s="145"/>
      <c r="P64" s="111"/>
      <c r="Q64" s="111"/>
      <c r="R64" s="111"/>
      <c r="S64" s="111"/>
      <c r="T64" s="111"/>
    </row>
    <row r="65" spans="2:20" ht="15" x14ac:dyDescent="0.25">
      <c r="B65" s="116"/>
      <c r="C65" s="94" t="s">
        <v>67</v>
      </c>
      <c r="D65" s="95">
        <v>818.33916299999999</v>
      </c>
      <c r="E65" s="92">
        <v>380.95266199999998</v>
      </c>
      <c r="F65" s="96">
        <f t="shared" si="14"/>
        <v>0.46551928494225076</v>
      </c>
      <c r="G65" s="93">
        <v>387.572</v>
      </c>
      <c r="H65" s="93">
        <v>275.27979399999998</v>
      </c>
      <c r="I65" s="96">
        <f t="shared" si="15"/>
        <v>0.71026749610394968</v>
      </c>
      <c r="J65" s="132"/>
      <c r="K65" s="132"/>
      <c r="L65" s="132"/>
      <c r="M65" s="134"/>
      <c r="N65" s="37"/>
      <c r="O65" s="145"/>
      <c r="P65" s="111"/>
      <c r="Q65" s="111"/>
      <c r="R65" s="111"/>
      <c r="S65" s="111"/>
      <c r="T65" s="111"/>
    </row>
    <row r="66" spans="2:20" ht="15" x14ac:dyDescent="0.25">
      <c r="B66" s="116"/>
      <c r="C66" s="94" t="s">
        <v>68</v>
      </c>
      <c r="D66" s="95">
        <v>239.981289</v>
      </c>
      <c r="E66" s="92">
        <v>104.246269</v>
      </c>
      <c r="F66" s="96">
        <f t="shared" si="14"/>
        <v>0.4343933205559205</v>
      </c>
      <c r="G66" s="93">
        <v>182.66651999999999</v>
      </c>
      <c r="H66" s="93">
        <v>124.011878</v>
      </c>
      <c r="I66" s="96">
        <f t="shared" si="15"/>
        <v>0.67889768743609946</v>
      </c>
      <c r="J66" s="132"/>
      <c r="K66" s="132"/>
      <c r="L66" s="132"/>
      <c r="M66" s="134"/>
      <c r="N66" s="37"/>
      <c r="O66" s="145"/>
      <c r="P66" s="111"/>
      <c r="Q66" s="111"/>
      <c r="R66" s="111"/>
      <c r="S66" s="111"/>
      <c r="T66" s="111"/>
    </row>
    <row r="67" spans="2:20" ht="15" x14ac:dyDescent="0.25">
      <c r="B67" s="116"/>
      <c r="C67" s="94" t="s">
        <v>69</v>
      </c>
      <c r="D67" s="95">
        <v>186.07695899999999</v>
      </c>
      <c r="E67" s="92">
        <v>88.365268</v>
      </c>
      <c r="F67" s="96">
        <f t="shared" si="14"/>
        <v>0.47488559827549637</v>
      </c>
      <c r="G67" s="93">
        <v>177.35934599999999</v>
      </c>
      <c r="H67" s="93">
        <v>121.067159</v>
      </c>
      <c r="I67" s="96">
        <f t="shared" si="15"/>
        <v>0.68260941264409047</v>
      </c>
      <c r="J67" s="132"/>
      <c r="K67" s="132"/>
      <c r="L67" s="132"/>
      <c r="M67" s="134"/>
      <c r="N67" s="37"/>
      <c r="O67" s="145"/>
      <c r="P67" s="111"/>
      <c r="Q67" s="111"/>
      <c r="R67" s="111"/>
      <c r="S67" s="111"/>
      <c r="T67" s="111"/>
    </row>
    <row r="68" spans="2:20" ht="15" x14ac:dyDescent="0.25">
      <c r="B68" s="116"/>
      <c r="C68" s="94" t="s">
        <v>74</v>
      </c>
      <c r="D68" s="95">
        <v>119.39002600000001</v>
      </c>
      <c r="E68" s="92">
        <v>58.749561999999997</v>
      </c>
      <c r="F68" s="96">
        <f t="shared" si="14"/>
        <v>0.49208098840685399</v>
      </c>
      <c r="G68" s="93">
        <v>29.853897</v>
      </c>
      <c r="H68" s="93">
        <v>25.763081</v>
      </c>
      <c r="I68" s="96">
        <f t="shared" si="15"/>
        <v>0.86297212722345762</v>
      </c>
      <c r="J68" s="132"/>
      <c r="K68" s="132"/>
      <c r="L68" s="132"/>
      <c r="M68" s="134"/>
      <c r="N68" s="37"/>
      <c r="O68" s="145"/>
      <c r="P68" s="111"/>
      <c r="Q68" s="111"/>
      <c r="R68" s="111"/>
      <c r="S68" s="111"/>
      <c r="T68" s="111"/>
    </row>
    <row r="69" spans="2:20" ht="15" x14ac:dyDescent="0.25">
      <c r="B69" s="116"/>
      <c r="C69" s="94" t="s">
        <v>66</v>
      </c>
      <c r="D69" s="95">
        <v>105.631424</v>
      </c>
      <c r="E69" s="92">
        <v>39.744891000000003</v>
      </c>
      <c r="F69" s="96">
        <f t="shared" si="14"/>
        <v>0.37626010797695963</v>
      </c>
      <c r="G69" s="93">
        <v>98.072427000000005</v>
      </c>
      <c r="H69" s="93">
        <v>65.308464999999998</v>
      </c>
      <c r="I69" s="96">
        <f t="shared" si="15"/>
        <v>0.66592075874700229</v>
      </c>
      <c r="J69" s="132"/>
      <c r="K69" s="132"/>
      <c r="L69" s="132"/>
      <c r="M69" s="134"/>
      <c r="N69" s="37"/>
      <c r="O69" s="145"/>
      <c r="P69" s="111"/>
      <c r="Q69" s="111"/>
      <c r="R69" s="111"/>
      <c r="S69" s="111"/>
      <c r="T69" s="111"/>
    </row>
    <row r="70" spans="2:20" ht="15" x14ac:dyDescent="0.25">
      <c r="B70" s="116"/>
      <c r="C70" s="94" t="s">
        <v>70</v>
      </c>
      <c r="D70" s="95">
        <v>59.746457999999997</v>
      </c>
      <c r="E70" s="92">
        <v>9.8190480000000004</v>
      </c>
      <c r="F70" s="96">
        <f t="shared" si="14"/>
        <v>0.1643452738235964</v>
      </c>
      <c r="G70" s="93">
        <v>10.132902</v>
      </c>
      <c r="H70" s="93">
        <v>7.3005870000000002</v>
      </c>
      <c r="I70" s="96">
        <f t="shared" si="15"/>
        <v>0.7204833324155312</v>
      </c>
      <c r="J70" s="132"/>
      <c r="K70" s="132"/>
      <c r="L70" s="132"/>
      <c r="M70" s="134"/>
      <c r="N70" s="37"/>
      <c r="O70" s="145"/>
      <c r="P70" s="111"/>
      <c r="Q70" s="111"/>
      <c r="R70" s="111"/>
      <c r="S70" s="111"/>
      <c r="T70" s="111"/>
    </row>
    <row r="71" spans="2:20" ht="15" x14ac:dyDescent="0.25">
      <c r="B71" s="116"/>
      <c r="C71" s="94" t="s">
        <v>76</v>
      </c>
      <c r="D71" s="95">
        <v>41.365456999999999</v>
      </c>
      <c r="E71" s="92">
        <v>25.071446000000002</v>
      </c>
      <c r="F71" s="96">
        <f t="shared" si="14"/>
        <v>0.6060961927726316</v>
      </c>
      <c r="G71" s="93">
        <v>30.015726999999998</v>
      </c>
      <c r="H71" s="93">
        <v>26.748486</v>
      </c>
      <c r="I71" s="96">
        <f t="shared" si="15"/>
        <v>0.8911490299735203</v>
      </c>
      <c r="J71" s="132"/>
      <c r="K71" s="132"/>
      <c r="L71" s="132"/>
      <c r="M71" s="134"/>
      <c r="N71" s="37"/>
      <c r="O71" s="145"/>
      <c r="P71" s="111"/>
      <c r="Q71" s="111"/>
      <c r="R71" s="111"/>
      <c r="S71" s="111"/>
      <c r="T71" s="111"/>
    </row>
    <row r="72" spans="2:20" ht="15" x14ac:dyDescent="0.25">
      <c r="B72" s="116"/>
      <c r="C72" s="94" t="s">
        <v>73</v>
      </c>
      <c r="D72" s="95">
        <v>133.99029100000001</v>
      </c>
      <c r="E72" s="95">
        <v>37.837069</v>
      </c>
      <c r="F72" s="96">
        <f t="shared" si="14"/>
        <v>0.28238664695489013</v>
      </c>
      <c r="G72" s="95">
        <v>70.015939999999773</v>
      </c>
      <c r="H72" s="95">
        <v>39.938198000000057</v>
      </c>
      <c r="I72" s="96">
        <f t="shared" si="15"/>
        <v>0.5704157938892227</v>
      </c>
      <c r="J72" s="132"/>
      <c r="K72" s="132"/>
      <c r="L72" s="132"/>
      <c r="M72" s="134"/>
      <c r="N72" s="37"/>
      <c r="O72" s="145"/>
      <c r="P72" s="111"/>
      <c r="Q72" s="111"/>
      <c r="R72" s="111"/>
      <c r="S72" s="111"/>
      <c r="T72" s="111"/>
    </row>
    <row r="73" spans="2:20" ht="15" x14ac:dyDescent="0.25">
      <c r="B73" s="116"/>
      <c r="C73" s="97" t="s">
        <v>10</v>
      </c>
      <c r="D73" s="149">
        <f>SUM(D62:D72)</f>
        <v>4671.0375499999991</v>
      </c>
      <c r="E73" s="149">
        <f>SUM(E62:E72)</f>
        <v>2076.8476470000001</v>
      </c>
      <c r="F73" s="96">
        <f t="shared" si="14"/>
        <v>0.44462234027641256</v>
      </c>
      <c r="G73" s="149">
        <f>SUM(G62:G72)</f>
        <v>3026.2937910000001</v>
      </c>
      <c r="H73" s="149">
        <f>SUM(H62:H72)</f>
        <v>2007.3093120000001</v>
      </c>
      <c r="I73" s="96">
        <f t="shared" si="15"/>
        <v>0.66328963763188054</v>
      </c>
      <c r="J73" s="132"/>
      <c r="K73" s="132"/>
      <c r="L73" s="132"/>
      <c r="M73" s="134"/>
      <c r="N73" s="37"/>
      <c r="O73" s="145"/>
      <c r="P73" s="111"/>
      <c r="Q73" s="111"/>
      <c r="R73" s="111"/>
      <c r="S73" s="111"/>
      <c r="T73" s="111"/>
    </row>
    <row r="74" spans="2:20" ht="15" x14ac:dyDescent="0.25">
      <c r="B74" s="116"/>
      <c r="C74" s="111"/>
      <c r="D74" s="111"/>
      <c r="E74" s="124"/>
      <c r="F74" s="111"/>
      <c r="G74" s="132"/>
      <c r="H74" s="132"/>
      <c r="I74" s="132"/>
      <c r="J74" s="132"/>
      <c r="K74" s="132"/>
      <c r="L74" s="132"/>
      <c r="M74" s="134"/>
      <c r="N74" s="37"/>
      <c r="O74" s="145"/>
      <c r="P74" s="111"/>
      <c r="Q74" s="111"/>
      <c r="R74" s="111"/>
      <c r="S74" s="111"/>
      <c r="T74" s="111"/>
    </row>
    <row r="75" spans="2:20" ht="15" x14ac:dyDescent="0.25">
      <c r="B75" s="116"/>
      <c r="C75" s="130" t="s">
        <v>60</v>
      </c>
      <c r="D75" s="111"/>
      <c r="E75" s="124"/>
      <c r="F75" s="111"/>
      <c r="G75" s="132"/>
      <c r="H75" s="132"/>
      <c r="I75" s="132"/>
      <c r="J75" s="132"/>
      <c r="K75" s="132"/>
      <c r="L75" s="132"/>
      <c r="M75" s="134"/>
      <c r="N75" s="37"/>
      <c r="O75" s="145"/>
      <c r="P75" s="111"/>
      <c r="Q75" s="111"/>
      <c r="R75" s="111"/>
      <c r="S75" s="111"/>
      <c r="T75" s="111"/>
    </row>
    <row r="76" spans="2:20" ht="15" x14ac:dyDescent="0.25">
      <c r="B76" s="116"/>
      <c r="C76" s="111"/>
      <c r="D76" s="111"/>
      <c r="E76" s="124"/>
      <c r="F76" s="111"/>
      <c r="G76" s="132"/>
      <c r="H76" s="132"/>
      <c r="I76" s="132"/>
      <c r="J76" s="132"/>
      <c r="K76" s="132"/>
      <c r="L76" s="132"/>
      <c r="M76" s="134"/>
      <c r="N76" s="37"/>
      <c r="O76" s="145"/>
      <c r="P76" s="111"/>
      <c r="Q76" s="111"/>
      <c r="R76" s="111"/>
      <c r="S76" s="111"/>
      <c r="T76" s="111"/>
    </row>
    <row r="77" spans="2:20" ht="15" x14ac:dyDescent="0.25">
      <c r="B77" s="116"/>
      <c r="C77" s="98" t="s">
        <v>57</v>
      </c>
      <c r="D77" s="98" t="s">
        <v>87</v>
      </c>
      <c r="E77" s="99" t="s">
        <v>88</v>
      </c>
      <c r="F77" s="98" t="s">
        <v>61</v>
      </c>
      <c r="G77" s="100" t="s">
        <v>58</v>
      </c>
      <c r="H77" s="100" t="s">
        <v>59</v>
      </c>
      <c r="I77" s="98" t="s">
        <v>61</v>
      </c>
      <c r="J77" s="132"/>
      <c r="K77" s="132"/>
      <c r="L77" s="132"/>
      <c r="M77" s="134"/>
      <c r="N77" s="37"/>
      <c r="O77" s="145"/>
      <c r="P77" s="111"/>
      <c r="Q77" s="111"/>
      <c r="R77" s="111"/>
      <c r="S77" s="111"/>
      <c r="T77" s="111"/>
    </row>
    <row r="78" spans="2:20" ht="15" x14ac:dyDescent="0.25">
      <c r="B78" s="116"/>
      <c r="C78" s="94" t="s">
        <v>64</v>
      </c>
      <c r="D78" s="95">
        <v>2634.218484</v>
      </c>
      <c r="E78" s="92">
        <v>1023.0927840000001</v>
      </c>
      <c r="F78" s="96">
        <f t="shared" ref="F78:F89" si="16">+E78/D78</f>
        <v>0.38838569777494586</v>
      </c>
      <c r="G78" s="93">
        <v>1771.278427</v>
      </c>
      <c r="H78" s="93">
        <v>1025.6959300000001</v>
      </c>
      <c r="I78" s="96">
        <f t="shared" ref="I78:I89" si="17">+H78/G78</f>
        <v>0.57907097741669733</v>
      </c>
      <c r="J78" s="132"/>
      <c r="K78" s="132"/>
      <c r="L78" s="132"/>
      <c r="M78" s="134"/>
      <c r="N78" s="37"/>
      <c r="O78" s="145"/>
      <c r="P78" s="111"/>
      <c r="Q78" s="111"/>
      <c r="R78" s="111"/>
      <c r="S78" s="111"/>
      <c r="T78" s="111"/>
    </row>
    <row r="79" spans="2:20" ht="15" x14ac:dyDescent="0.25">
      <c r="B79" s="116"/>
      <c r="C79" s="94" t="s">
        <v>68</v>
      </c>
      <c r="D79" s="95">
        <v>1414.2450779999999</v>
      </c>
      <c r="E79" s="92">
        <v>650.56521599999996</v>
      </c>
      <c r="F79" s="96">
        <f t="shared" si="16"/>
        <v>0.46000882458082698</v>
      </c>
      <c r="G79" s="93">
        <v>1531.8690690000001</v>
      </c>
      <c r="H79" s="93">
        <v>933.640129</v>
      </c>
      <c r="I79" s="96">
        <f t="shared" si="17"/>
        <v>0.60947776013878108</v>
      </c>
      <c r="J79" s="132"/>
      <c r="K79" s="132"/>
      <c r="L79" s="132"/>
      <c r="M79" s="134"/>
      <c r="N79" s="37"/>
      <c r="O79" s="145"/>
      <c r="P79" s="111"/>
      <c r="Q79" s="111"/>
      <c r="R79" s="111"/>
      <c r="S79" s="111"/>
      <c r="T79" s="111"/>
    </row>
    <row r="80" spans="2:20" ht="15" x14ac:dyDescent="0.25">
      <c r="B80" s="116"/>
      <c r="C80" s="94" t="s">
        <v>67</v>
      </c>
      <c r="D80" s="95">
        <v>1061.8302980000001</v>
      </c>
      <c r="E80" s="92">
        <v>478.74032499999998</v>
      </c>
      <c r="F80" s="96">
        <f t="shared" si="16"/>
        <v>0.45086331205817592</v>
      </c>
      <c r="G80" s="93">
        <v>871.33574899999996</v>
      </c>
      <c r="H80" s="93">
        <v>517.211816</v>
      </c>
      <c r="I80" s="96">
        <f t="shared" si="17"/>
        <v>0.5935849832783574</v>
      </c>
      <c r="J80" s="132"/>
      <c r="K80" s="132"/>
      <c r="L80" s="132"/>
      <c r="M80" s="134"/>
      <c r="N80" s="37"/>
      <c r="O80" s="145"/>
      <c r="P80" s="111"/>
      <c r="Q80" s="111"/>
      <c r="R80" s="111"/>
      <c r="S80" s="111"/>
      <c r="T80" s="111"/>
    </row>
    <row r="81" spans="2:20" ht="15" x14ac:dyDescent="0.25">
      <c r="B81" s="116"/>
      <c r="C81" s="94" t="s">
        <v>74</v>
      </c>
      <c r="D81" s="95">
        <v>1007.839239</v>
      </c>
      <c r="E81" s="92">
        <v>438.794693</v>
      </c>
      <c r="F81" s="96">
        <f t="shared" si="16"/>
        <v>0.43538163232797089</v>
      </c>
      <c r="G81" s="93">
        <v>489.67594800000001</v>
      </c>
      <c r="H81" s="93">
        <v>232.79277999999999</v>
      </c>
      <c r="I81" s="96">
        <f t="shared" si="17"/>
        <v>0.47540170382230001</v>
      </c>
      <c r="J81" s="132"/>
      <c r="K81" s="132"/>
      <c r="L81" s="132"/>
      <c r="M81" s="134"/>
      <c r="N81" s="37"/>
      <c r="O81" s="145"/>
      <c r="P81" s="111"/>
      <c r="Q81" s="111"/>
      <c r="R81" s="111"/>
      <c r="S81" s="111"/>
      <c r="T81" s="111"/>
    </row>
    <row r="82" spans="2:20" ht="15" x14ac:dyDescent="0.25">
      <c r="B82" s="116"/>
      <c r="C82" s="94" t="s">
        <v>63</v>
      </c>
      <c r="D82" s="95">
        <v>999.50179400000002</v>
      </c>
      <c r="E82" s="92">
        <v>448.742885</v>
      </c>
      <c r="F82" s="96">
        <f t="shared" si="16"/>
        <v>0.44896656283540398</v>
      </c>
      <c r="G82" s="93">
        <v>791.132428</v>
      </c>
      <c r="H82" s="93">
        <v>507.66588100000001</v>
      </c>
      <c r="I82" s="96">
        <f t="shared" si="17"/>
        <v>0.6416951992264941</v>
      </c>
      <c r="J82" s="132"/>
      <c r="K82" s="132"/>
      <c r="L82" s="132"/>
      <c r="M82" s="134"/>
      <c r="N82" s="37"/>
      <c r="O82" s="145"/>
      <c r="P82" s="111"/>
      <c r="Q82" s="111"/>
      <c r="R82" s="111"/>
      <c r="S82" s="111"/>
      <c r="T82" s="111"/>
    </row>
    <row r="83" spans="2:20" ht="15" x14ac:dyDescent="0.25">
      <c r="B83" s="116"/>
      <c r="C83" s="94" t="s">
        <v>75</v>
      </c>
      <c r="D83" s="95">
        <v>736.18111899999997</v>
      </c>
      <c r="E83" s="92">
        <v>364.40009800000001</v>
      </c>
      <c r="F83" s="96">
        <f t="shared" si="16"/>
        <v>0.49498701962770664</v>
      </c>
      <c r="G83" s="93">
        <v>614.81650000000002</v>
      </c>
      <c r="H83" s="93">
        <v>409.489169</v>
      </c>
      <c r="I83" s="96">
        <f t="shared" si="17"/>
        <v>0.66603477460347926</v>
      </c>
      <c r="J83" s="132"/>
      <c r="K83" s="132"/>
      <c r="L83" s="132"/>
      <c r="M83" s="134"/>
      <c r="N83" s="37"/>
      <c r="O83" s="145"/>
      <c r="P83" s="111"/>
      <c r="Q83" s="111"/>
      <c r="R83" s="111"/>
      <c r="S83" s="111"/>
      <c r="T83" s="111"/>
    </row>
    <row r="84" spans="2:20" ht="15" x14ac:dyDescent="0.25">
      <c r="B84" s="116"/>
      <c r="C84" s="94" t="s">
        <v>69</v>
      </c>
      <c r="D84" s="95">
        <v>711.42329800000005</v>
      </c>
      <c r="E84" s="92">
        <v>311.07392499999997</v>
      </c>
      <c r="F84" s="96">
        <f t="shared" si="16"/>
        <v>0.43725574615634805</v>
      </c>
      <c r="G84" s="93">
        <v>557.81351400000005</v>
      </c>
      <c r="H84" s="93">
        <v>292.26535999999999</v>
      </c>
      <c r="I84" s="96">
        <f t="shared" si="17"/>
        <v>0.52394815232102809</v>
      </c>
      <c r="J84" s="132"/>
      <c r="K84" s="132"/>
      <c r="L84" s="132"/>
      <c r="M84" s="134"/>
      <c r="N84" s="37"/>
      <c r="O84" s="145"/>
      <c r="P84" s="111"/>
      <c r="Q84" s="111"/>
      <c r="R84" s="111"/>
      <c r="S84" s="111"/>
      <c r="T84" s="111"/>
    </row>
    <row r="85" spans="2:20" ht="15" x14ac:dyDescent="0.25">
      <c r="B85" s="116"/>
      <c r="C85" s="94" t="s">
        <v>65</v>
      </c>
      <c r="D85" s="95">
        <v>428.08825200000001</v>
      </c>
      <c r="E85" s="92">
        <v>147.11561599999999</v>
      </c>
      <c r="F85" s="96">
        <f t="shared" si="16"/>
        <v>0.34365721393354187</v>
      </c>
      <c r="G85" s="93">
        <v>258.44682799999998</v>
      </c>
      <c r="H85" s="93">
        <v>145.47080199999999</v>
      </c>
      <c r="I85" s="96">
        <f t="shared" si="17"/>
        <v>0.56286549587677659</v>
      </c>
      <c r="J85" s="132"/>
      <c r="K85" s="132"/>
      <c r="L85" s="132"/>
      <c r="M85" s="134"/>
      <c r="N85" s="37"/>
      <c r="O85" s="145"/>
      <c r="P85" s="111"/>
      <c r="Q85" s="111"/>
      <c r="R85" s="111"/>
      <c r="S85" s="111"/>
      <c r="T85" s="111"/>
    </row>
    <row r="86" spans="2:20" ht="15" x14ac:dyDescent="0.25">
      <c r="B86" s="116"/>
      <c r="C86" s="94" t="s">
        <v>76</v>
      </c>
      <c r="D86" s="95">
        <v>286.33793800000001</v>
      </c>
      <c r="E86" s="92">
        <v>148.42164700000001</v>
      </c>
      <c r="F86" s="96">
        <f t="shared" si="16"/>
        <v>0.51834433130548008</v>
      </c>
      <c r="G86" s="93">
        <v>186.455028</v>
      </c>
      <c r="H86" s="93">
        <v>98.131207000000003</v>
      </c>
      <c r="I86" s="96">
        <f t="shared" si="17"/>
        <v>0.52629960185359015</v>
      </c>
      <c r="J86" s="132"/>
      <c r="K86" s="132"/>
      <c r="L86" s="132"/>
      <c r="M86" s="134"/>
      <c r="N86" s="37"/>
      <c r="O86" s="145"/>
      <c r="P86" s="111"/>
      <c r="Q86" s="111"/>
      <c r="R86" s="111"/>
      <c r="S86" s="111"/>
      <c r="T86" s="111"/>
    </row>
    <row r="87" spans="2:20" ht="15" x14ac:dyDescent="0.25">
      <c r="B87" s="116"/>
      <c r="C87" s="94" t="s">
        <v>66</v>
      </c>
      <c r="D87" s="95">
        <v>277.96018400000003</v>
      </c>
      <c r="E87" s="92">
        <v>101.60614700000001</v>
      </c>
      <c r="F87" s="96">
        <f t="shared" si="16"/>
        <v>0.36554209145292549</v>
      </c>
      <c r="G87" s="93">
        <v>282.507588</v>
      </c>
      <c r="H87" s="93">
        <v>124.77050199999999</v>
      </c>
      <c r="I87" s="96">
        <f t="shared" si="17"/>
        <v>0.44165363091061466</v>
      </c>
      <c r="J87" s="132"/>
      <c r="K87" s="132"/>
      <c r="L87" s="132"/>
      <c r="M87" s="134"/>
      <c r="N87" s="37"/>
      <c r="O87" s="145"/>
      <c r="P87" s="111"/>
      <c r="Q87" s="111"/>
      <c r="R87" s="111"/>
      <c r="S87" s="111"/>
      <c r="T87" s="111"/>
    </row>
    <row r="88" spans="2:20" ht="15" x14ac:dyDescent="0.25">
      <c r="B88" s="116"/>
      <c r="C88" s="94" t="s">
        <v>73</v>
      </c>
      <c r="D88" s="95">
        <v>321.49586900000003</v>
      </c>
      <c r="E88" s="95">
        <v>128.827136</v>
      </c>
      <c r="F88" s="96">
        <f t="shared" si="16"/>
        <v>0.40071163713770763</v>
      </c>
      <c r="G88" s="95">
        <v>160.0949589999982</v>
      </c>
      <c r="H88" s="95">
        <v>89.46414999999979</v>
      </c>
      <c r="I88" s="96">
        <f t="shared" si="17"/>
        <v>0.55881928174890749</v>
      </c>
      <c r="J88" s="132"/>
      <c r="K88" s="132"/>
      <c r="L88" s="132"/>
      <c r="M88" s="134"/>
      <c r="N88" s="37"/>
      <c r="O88" s="145"/>
      <c r="P88" s="111"/>
      <c r="Q88" s="111"/>
      <c r="R88" s="111"/>
      <c r="S88" s="111"/>
      <c r="T88" s="111"/>
    </row>
    <row r="89" spans="2:20" ht="15" x14ac:dyDescent="0.25">
      <c r="B89" s="116"/>
      <c r="C89" s="97" t="s">
        <v>10</v>
      </c>
      <c r="D89" s="149">
        <f>SUM(D78:D88)</f>
        <v>9879.121552999999</v>
      </c>
      <c r="E89" s="149">
        <f>SUM(E78:E88)</f>
        <v>4241.3804720000007</v>
      </c>
      <c r="F89" s="96">
        <f t="shared" si="16"/>
        <v>0.42932769368669405</v>
      </c>
      <c r="G89" s="149">
        <f>SUM(G78:G88)</f>
        <v>7515.4260379999996</v>
      </c>
      <c r="H89" s="149">
        <f>SUM(H78:H88)</f>
        <v>4376.597726</v>
      </c>
      <c r="I89" s="96">
        <f t="shared" si="17"/>
        <v>0.58234858594452976</v>
      </c>
      <c r="J89" s="132"/>
      <c r="K89" s="132"/>
      <c r="L89" s="132"/>
      <c r="M89" s="134"/>
      <c r="N89" s="37"/>
      <c r="O89" s="145"/>
      <c r="P89" s="111"/>
      <c r="Q89" s="111"/>
      <c r="R89" s="111"/>
      <c r="S89" s="111"/>
      <c r="T89" s="111"/>
    </row>
    <row r="90" spans="2:20" ht="15" x14ac:dyDescent="0.25">
      <c r="B90" s="116"/>
      <c r="C90" s="111"/>
      <c r="D90" s="111"/>
      <c r="E90" s="124"/>
      <c r="F90" s="132"/>
      <c r="G90" s="132"/>
      <c r="H90" s="133"/>
      <c r="I90" s="132"/>
      <c r="J90" s="132"/>
      <c r="K90" s="132"/>
      <c r="L90" s="132"/>
      <c r="M90" s="134"/>
      <c r="N90" s="37"/>
      <c r="O90" s="145"/>
      <c r="P90" s="111"/>
      <c r="Q90" s="111"/>
      <c r="R90" s="111"/>
      <c r="S90" s="111"/>
      <c r="T90" s="111"/>
    </row>
    <row r="91" spans="2:20" ht="15" x14ac:dyDescent="0.25">
      <c r="B91" s="116"/>
      <c r="C91" s="111"/>
      <c r="D91" s="111"/>
      <c r="E91" s="124"/>
      <c r="F91" s="132"/>
      <c r="G91" s="132"/>
      <c r="H91" s="133"/>
      <c r="I91" s="132"/>
      <c r="J91" s="132"/>
      <c r="K91" s="132"/>
      <c r="L91" s="132"/>
      <c r="M91" s="134"/>
      <c r="N91" s="37"/>
      <c r="O91" s="145"/>
      <c r="P91" s="111"/>
      <c r="Q91" s="111"/>
      <c r="R91" s="111"/>
      <c r="S91" s="111"/>
      <c r="T91" s="111"/>
    </row>
    <row r="92" spans="2:20" ht="15" x14ac:dyDescent="0.25">
      <c r="B92" s="116"/>
      <c r="C92" s="111"/>
      <c r="D92" s="111"/>
      <c r="E92" s="124"/>
      <c r="F92" s="132"/>
      <c r="G92" s="132"/>
      <c r="H92" s="133"/>
      <c r="I92" s="132"/>
      <c r="J92" s="132"/>
      <c r="K92" s="132"/>
      <c r="L92" s="132"/>
      <c r="M92" s="134"/>
      <c r="N92" s="37"/>
      <c r="O92" s="145"/>
      <c r="P92" s="111"/>
      <c r="Q92" s="111"/>
      <c r="R92" s="111"/>
      <c r="S92" s="111"/>
      <c r="T92" s="111"/>
    </row>
    <row r="93" spans="2:20" ht="15" x14ac:dyDescent="0.25">
      <c r="B93" s="116"/>
      <c r="C93" s="130" t="s">
        <v>82</v>
      </c>
      <c r="D93" s="111"/>
      <c r="E93" s="124"/>
      <c r="F93" s="132"/>
      <c r="G93" s="132"/>
      <c r="H93" s="133"/>
      <c r="I93" s="132"/>
      <c r="J93" s="132"/>
      <c r="K93" s="132"/>
      <c r="L93" s="132"/>
      <c r="M93" s="134"/>
      <c r="N93" s="37"/>
      <c r="O93" s="145"/>
      <c r="P93" s="111"/>
      <c r="Q93" s="111"/>
      <c r="R93" s="111"/>
      <c r="S93" s="111"/>
      <c r="T93" s="111"/>
    </row>
    <row r="94" spans="2:20" ht="15" x14ac:dyDescent="0.25">
      <c r="B94" s="116"/>
      <c r="C94" s="130"/>
      <c r="D94" s="111"/>
      <c r="E94" s="124"/>
      <c r="F94" s="132"/>
      <c r="G94" s="132"/>
      <c r="H94" s="133"/>
      <c r="I94" s="132"/>
      <c r="J94" s="132"/>
      <c r="K94" s="132"/>
      <c r="L94" s="132"/>
      <c r="M94" s="134"/>
      <c r="N94" s="37"/>
      <c r="O94" s="145"/>
      <c r="P94" s="111"/>
      <c r="Q94" s="111"/>
      <c r="R94" s="111"/>
      <c r="S94" s="111"/>
      <c r="T94" s="111"/>
    </row>
    <row r="95" spans="2:20" ht="15" x14ac:dyDescent="0.25">
      <c r="B95" s="116"/>
      <c r="C95" s="130" t="s">
        <v>9</v>
      </c>
      <c r="D95" s="111"/>
      <c r="E95" s="124"/>
      <c r="F95" s="132"/>
      <c r="G95" s="132"/>
      <c r="H95" s="133"/>
      <c r="I95" s="132"/>
      <c r="J95" s="132"/>
      <c r="K95" s="132"/>
      <c r="L95" s="132"/>
      <c r="M95" s="134"/>
      <c r="N95" s="37"/>
      <c r="O95" s="145"/>
      <c r="P95" s="111"/>
      <c r="Q95" s="111"/>
      <c r="R95" s="111"/>
      <c r="S95" s="111"/>
      <c r="T95" s="111"/>
    </row>
    <row r="96" spans="2:20" ht="15" x14ac:dyDescent="0.25">
      <c r="B96" s="116"/>
      <c r="C96" s="111"/>
      <c r="D96" s="111"/>
      <c r="E96" s="124"/>
      <c r="F96" s="132"/>
      <c r="G96" s="132"/>
      <c r="H96" s="133"/>
      <c r="I96" s="132"/>
      <c r="J96" s="132"/>
      <c r="K96" s="132"/>
      <c r="L96" s="132"/>
      <c r="M96" s="134"/>
      <c r="N96" s="37"/>
      <c r="O96" s="145"/>
      <c r="P96" s="111"/>
      <c r="Q96" s="111"/>
      <c r="R96" s="111"/>
      <c r="S96" s="111"/>
      <c r="T96" s="111"/>
    </row>
    <row r="97" spans="2:20" ht="15" x14ac:dyDescent="0.25">
      <c r="B97" s="116"/>
      <c r="C97" s="103" t="s">
        <v>62</v>
      </c>
      <c r="D97" s="103" t="s">
        <v>87</v>
      </c>
      <c r="E97" s="102" t="s">
        <v>88</v>
      </c>
      <c r="F97" s="103" t="s">
        <v>61</v>
      </c>
      <c r="G97" s="103" t="s">
        <v>58</v>
      </c>
      <c r="H97" s="103" t="s">
        <v>59</v>
      </c>
      <c r="I97" s="103" t="s">
        <v>61</v>
      </c>
      <c r="J97" s="132"/>
      <c r="K97" s="132"/>
      <c r="L97" s="132"/>
      <c r="M97" s="134"/>
      <c r="N97" s="37"/>
      <c r="O97" s="145"/>
      <c r="P97" s="111"/>
      <c r="Q97" s="111"/>
      <c r="R97" s="111"/>
      <c r="S97" s="111"/>
      <c r="T97" s="111"/>
    </row>
    <row r="98" spans="2:20" ht="15" x14ac:dyDescent="0.25">
      <c r="B98" s="116"/>
      <c r="C98" s="94" t="s">
        <v>90</v>
      </c>
      <c r="D98" s="95">
        <v>1980.352042</v>
      </c>
      <c r="E98" s="92">
        <v>1343.5391380000001</v>
      </c>
      <c r="F98" s="96">
        <f t="shared" ref="F98:F105" si="18">+E98/D98</f>
        <v>0.67843449523405497</v>
      </c>
      <c r="G98" s="93">
        <v>167.98355799999999</v>
      </c>
      <c r="H98" s="93">
        <v>138.70063400000001</v>
      </c>
      <c r="I98" s="96">
        <f t="shared" ref="I98:I105" si="19">+H98/G98</f>
        <v>0.82567982040242305</v>
      </c>
      <c r="J98" s="135">
        <f>+D98/$D$105</f>
        <v>0.48950670655246958</v>
      </c>
      <c r="K98" s="132"/>
      <c r="L98" s="132"/>
      <c r="M98" s="134"/>
      <c r="N98" s="37"/>
      <c r="O98" s="145"/>
      <c r="P98" s="111"/>
      <c r="Q98" s="111"/>
      <c r="R98" s="111"/>
      <c r="S98" s="111"/>
      <c r="T98" s="111"/>
    </row>
    <row r="99" spans="2:20" ht="15" x14ac:dyDescent="0.25">
      <c r="B99" s="116"/>
      <c r="C99" s="94" t="s">
        <v>91</v>
      </c>
      <c r="D99" s="95">
        <v>1507.825147</v>
      </c>
      <c r="E99" s="92">
        <v>1083.503164</v>
      </c>
      <c r="F99" s="96">
        <f t="shared" si="18"/>
        <v>0.71858674472684059</v>
      </c>
      <c r="G99" s="93">
        <v>3038.8459699999999</v>
      </c>
      <c r="H99" s="93">
        <v>2296.9145709999998</v>
      </c>
      <c r="I99" s="96">
        <f t="shared" si="19"/>
        <v>0.75585093607097165</v>
      </c>
      <c r="J99" s="135">
        <f t="shared" ref="J99:J104" si="20">+D99/$D$105</f>
        <v>0.37270672391134552</v>
      </c>
      <c r="K99" s="132"/>
      <c r="L99" s="132"/>
      <c r="M99" s="134"/>
      <c r="N99" s="37"/>
      <c r="O99" s="145"/>
      <c r="P99" s="111"/>
      <c r="Q99" s="111"/>
      <c r="R99" s="111"/>
      <c r="S99" s="111"/>
      <c r="T99" s="111"/>
    </row>
    <row r="100" spans="2:20" ht="15" x14ac:dyDescent="0.25">
      <c r="B100" s="116"/>
      <c r="C100" s="94" t="s">
        <v>92</v>
      </c>
      <c r="D100" s="95">
        <v>383.08244000000002</v>
      </c>
      <c r="E100" s="92">
        <v>136.101069</v>
      </c>
      <c r="F100" s="96">
        <f t="shared" si="18"/>
        <v>0.35527879847481392</v>
      </c>
      <c r="G100" s="93">
        <v>268.15583099999998</v>
      </c>
      <c r="H100" s="93">
        <v>134.964358</v>
      </c>
      <c r="I100" s="96">
        <f t="shared" si="19"/>
        <v>0.50330569914028833</v>
      </c>
      <c r="J100" s="135">
        <f t="shared" si="20"/>
        <v>9.4690953711998677E-2</v>
      </c>
      <c r="K100" s="132"/>
      <c r="L100" s="132"/>
      <c r="M100" s="134"/>
      <c r="N100" s="37"/>
      <c r="O100" s="145"/>
      <c r="P100" s="111"/>
      <c r="Q100" s="111"/>
      <c r="R100" s="111"/>
      <c r="S100" s="111"/>
      <c r="T100" s="111"/>
    </row>
    <row r="101" spans="2:20" ht="15" x14ac:dyDescent="0.25">
      <c r="B101" s="116"/>
      <c r="C101" s="94" t="s">
        <v>93</v>
      </c>
      <c r="D101" s="95">
        <v>145.41325800000001</v>
      </c>
      <c r="E101" s="92">
        <v>81.338824000000002</v>
      </c>
      <c r="F101" s="96">
        <f t="shared" si="18"/>
        <v>0.55936319094095255</v>
      </c>
      <c r="G101" s="93">
        <v>396.193017</v>
      </c>
      <c r="H101" s="93">
        <v>347.85470600000002</v>
      </c>
      <c r="I101" s="96">
        <f t="shared" si="19"/>
        <v>0.87799302631323262</v>
      </c>
      <c r="J101" s="135">
        <f t="shared" si="20"/>
        <v>3.594349060319476E-2</v>
      </c>
      <c r="K101" s="132"/>
      <c r="L101" s="132"/>
      <c r="M101" s="134"/>
      <c r="N101" s="37"/>
      <c r="O101" s="145"/>
      <c r="P101" s="111"/>
      <c r="Q101" s="111"/>
      <c r="R101" s="111"/>
      <c r="S101" s="111"/>
      <c r="T101" s="111"/>
    </row>
    <row r="102" spans="2:20" ht="15" x14ac:dyDescent="0.25">
      <c r="B102" s="116"/>
      <c r="C102" s="94" t="s">
        <v>94</v>
      </c>
      <c r="D102" s="95">
        <v>28.934691999999998</v>
      </c>
      <c r="E102" s="92">
        <v>9.3714449999999996</v>
      </c>
      <c r="F102" s="96">
        <f t="shared" si="18"/>
        <v>0.32388265961151408</v>
      </c>
      <c r="G102" s="93">
        <v>29.772385</v>
      </c>
      <c r="H102" s="93">
        <v>14.145921</v>
      </c>
      <c r="I102" s="96">
        <f t="shared" si="19"/>
        <v>0.47513563323865388</v>
      </c>
      <c r="J102" s="135">
        <f t="shared" si="20"/>
        <v>7.1521252209914348E-3</v>
      </c>
      <c r="K102" s="132"/>
      <c r="L102" s="132"/>
      <c r="M102" s="134"/>
      <c r="N102" s="37"/>
      <c r="O102" s="145"/>
      <c r="P102" s="111"/>
      <c r="Q102" s="111"/>
      <c r="R102" s="111"/>
      <c r="S102" s="111"/>
      <c r="T102" s="111"/>
    </row>
    <row r="103" spans="2:20" ht="15" x14ac:dyDescent="0.25">
      <c r="B103" s="116"/>
      <c r="C103" s="94"/>
      <c r="D103" s="95"/>
      <c r="E103" s="92"/>
      <c r="F103" s="96" t="e">
        <f t="shared" si="18"/>
        <v>#DIV/0!</v>
      </c>
      <c r="G103" s="90"/>
      <c r="H103" s="91"/>
      <c r="I103" s="96" t="e">
        <f t="shared" si="19"/>
        <v>#DIV/0!</v>
      </c>
      <c r="J103" s="135">
        <f t="shared" si="20"/>
        <v>0</v>
      </c>
      <c r="K103" s="132"/>
      <c r="L103" s="132"/>
      <c r="M103" s="134"/>
      <c r="N103" s="37"/>
      <c r="O103" s="145"/>
      <c r="P103" s="111"/>
      <c r="Q103" s="111"/>
      <c r="R103" s="111"/>
      <c r="S103" s="111"/>
      <c r="T103" s="111"/>
    </row>
    <row r="104" spans="2:20" ht="15" x14ac:dyDescent="0.25">
      <c r="B104" s="116"/>
      <c r="C104" s="94"/>
      <c r="D104" s="95"/>
      <c r="E104" s="95"/>
      <c r="F104" s="96" t="e">
        <f t="shared" si="18"/>
        <v>#DIV/0!</v>
      </c>
      <c r="G104" s="95"/>
      <c r="H104" s="95"/>
      <c r="I104" s="96" t="e">
        <f t="shared" si="19"/>
        <v>#DIV/0!</v>
      </c>
      <c r="J104" s="135">
        <f t="shared" si="20"/>
        <v>0</v>
      </c>
      <c r="K104" s="132"/>
      <c r="L104" s="132"/>
      <c r="M104" s="134"/>
      <c r="N104" s="37"/>
      <c r="O104" s="145"/>
      <c r="P104" s="111"/>
      <c r="Q104" s="111"/>
      <c r="R104" s="111"/>
      <c r="S104" s="111"/>
      <c r="T104" s="111"/>
    </row>
    <row r="105" spans="2:20" ht="15" x14ac:dyDescent="0.25">
      <c r="B105" s="116"/>
      <c r="C105" s="97" t="s">
        <v>10</v>
      </c>
      <c r="D105" s="92">
        <f>SUM(D98:D104)</f>
        <v>4045.607579</v>
      </c>
      <c r="E105" s="92">
        <f>SUM(E98:E104)</f>
        <v>2653.8536399999998</v>
      </c>
      <c r="F105" s="96">
        <f t="shared" si="18"/>
        <v>0.65598395004391008</v>
      </c>
      <c r="G105" s="92">
        <f>SUM(G98:G104)</f>
        <v>3900.9507610000001</v>
      </c>
      <c r="H105" s="92">
        <f>SUM(H98:H104)</f>
        <v>2932.5801899999997</v>
      </c>
      <c r="I105" s="96">
        <f t="shared" si="19"/>
        <v>0.75176037065595758</v>
      </c>
      <c r="J105" s="132"/>
      <c r="K105" s="132"/>
      <c r="L105" s="132"/>
      <c r="M105" s="134"/>
      <c r="N105" s="37"/>
      <c r="O105" s="145"/>
      <c r="P105" s="111"/>
      <c r="Q105" s="111"/>
      <c r="R105" s="111"/>
      <c r="S105" s="111"/>
      <c r="T105" s="111"/>
    </row>
    <row r="106" spans="2:20" ht="15" x14ac:dyDescent="0.25">
      <c r="B106" s="116"/>
      <c r="C106" s="111"/>
      <c r="D106" s="111"/>
      <c r="E106" s="124"/>
      <c r="F106" s="132"/>
      <c r="G106" s="132"/>
      <c r="H106" s="133"/>
      <c r="I106" s="132"/>
      <c r="J106" s="132"/>
      <c r="K106" s="132"/>
      <c r="L106" s="132"/>
      <c r="M106" s="134"/>
      <c r="N106" s="37"/>
      <c r="O106" s="145"/>
      <c r="P106" s="111"/>
      <c r="Q106" s="111"/>
      <c r="R106" s="111"/>
      <c r="S106" s="111"/>
      <c r="T106" s="111"/>
    </row>
    <row r="107" spans="2:20" ht="15" x14ac:dyDescent="0.25">
      <c r="B107" s="116"/>
      <c r="C107" s="130" t="s">
        <v>7</v>
      </c>
      <c r="D107" s="111"/>
      <c r="E107" s="124"/>
      <c r="F107" s="132"/>
      <c r="G107" s="132"/>
      <c r="H107" s="133"/>
      <c r="I107" s="132"/>
      <c r="J107" s="132"/>
      <c r="K107" s="132"/>
      <c r="L107" s="132"/>
      <c r="M107" s="134"/>
      <c r="N107" s="37"/>
      <c r="O107" s="145"/>
      <c r="P107" s="111"/>
      <c r="Q107" s="111"/>
      <c r="R107" s="111"/>
      <c r="S107" s="111"/>
      <c r="T107" s="111"/>
    </row>
    <row r="108" spans="2:20" ht="15" x14ac:dyDescent="0.25">
      <c r="B108" s="116"/>
      <c r="C108" s="111"/>
      <c r="D108" s="111"/>
      <c r="E108" s="124"/>
      <c r="F108" s="132"/>
      <c r="G108" s="132"/>
      <c r="H108" s="133"/>
      <c r="I108" s="132"/>
      <c r="J108" s="132"/>
      <c r="K108" s="132"/>
      <c r="L108" s="132"/>
      <c r="M108" s="134"/>
      <c r="N108" s="37"/>
      <c r="O108" s="145"/>
      <c r="P108" s="111"/>
      <c r="Q108" s="111"/>
      <c r="R108" s="111"/>
      <c r="S108" s="111"/>
      <c r="T108" s="111"/>
    </row>
    <row r="109" spans="2:20" ht="15" x14ac:dyDescent="0.25">
      <c r="B109" s="116"/>
      <c r="C109" s="103" t="s">
        <v>62</v>
      </c>
      <c r="D109" s="103" t="s">
        <v>87</v>
      </c>
      <c r="E109" s="102" t="s">
        <v>88</v>
      </c>
      <c r="F109" s="103" t="s">
        <v>61</v>
      </c>
      <c r="G109" s="103" t="s">
        <v>58</v>
      </c>
      <c r="H109" s="103" t="s">
        <v>59</v>
      </c>
      <c r="I109" s="103" t="s">
        <v>61</v>
      </c>
      <c r="J109" s="132"/>
      <c r="K109" s="132"/>
      <c r="L109" s="132"/>
      <c r="M109" s="134"/>
      <c r="N109" s="37"/>
      <c r="O109" s="145"/>
      <c r="P109" s="111"/>
      <c r="Q109" s="111"/>
      <c r="R109" s="111"/>
      <c r="S109" s="111"/>
      <c r="T109" s="111"/>
    </row>
    <row r="110" spans="2:20" ht="15" x14ac:dyDescent="0.25">
      <c r="B110" s="116"/>
      <c r="C110" s="94" t="s">
        <v>92</v>
      </c>
      <c r="D110" s="95">
        <v>2528.2513090000002</v>
      </c>
      <c r="E110" s="92">
        <v>1127.423771</v>
      </c>
      <c r="F110" s="96">
        <f t="shared" ref="F110:F117" si="21">+E110/D110</f>
        <v>0.44593026293969573</v>
      </c>
      <c r="G110" s="93">
        <v>718.95692099999997</v>
      </c>
      <c r="H110" s="93">
        <v>516.35511699999995</v>
      </c>
      <c r="I110" s="96">
        <f t="shared" ref="I110:I117" si="22">+H110/G110</f>
        <v>0.71820035654125092</v>
      </c>
      <c r="J110" s="135">
        <f>+D110/$D$117</f>
        <v>0.54126118275371182</v>
      </c>
      <c r="K110" s="132"/>
      <c r="L110" s="132"/>
      <c r="M110" s="134"/>
      <c r="N110" s="37"/>
      <c r="O110" s="145"/>
      <c r="P110" s="111"/>
      <c r="Q110" s="111"/>
      <c r="R110" s="111"/>
      <c r="S110" s="111"/>
      <c r="T110" s="111"/>
    </row>
    <row r="111" spans="2:20" ht="15" x14ac:dyDescent="0.25">
      <c r="B111" s="116"/>
      <c r="C111" s="94" t="s">
        <v>90</v>
      </c>
      <c r="D111" s="95">
        <v>1127.5398520000001</v>
      </c>
      <c r="E111" s="92">
        <v>549.11807599999997</v>
      </c>
      <c r="F111" s="96">
        <f t="shared" si="21"/>
        <v>0.4870054703840303</v>
      </c>
      <c r="G111" s="93">
        <v>177.58709099999999</v>
      </c>
      <c r="H111" s="93">
        <v>86.713373000000004</v>
      </c>
      <c r="I111" s="96">
        <f t="shared" si="22"/>
        <v>0.48828646559675898</v>
      </c>
      <c r="J111" s="135">
        <f t="shared" ref="J111:J117" si="23">+D111/$D$117</f>
        <v>0.24138959276831334</v>
      </c>
      <c r="K111" s="132"/>
      <c r="L111" s="132"/>
      <c r="M111" s="134"/>
      <c r="N111" s="37"/>
      <c r="O111" s="145"/>
      <c r="P111" s="111"/>
      <c r="Q111" s="111"/>
      <c r="R111" s="111"/>
      <c r="S111" s="111"/>
      <c r="T111" s="111"/>
    </row>
    <row r="112" spans="2:20" ht="15" x14ac:dyDescent="0.25">
      <c r="B112" s="116"/>
      <c r="C112" s="94" t="s">
        <v>91</v>
      </c>
      <c r="D112" s="95">
        <v>857.81201099999998</v>
      </c>
      <c r="E112" s="92">
        <v>381.45684999999997</v>
      </c>
      <c r="F112" s="96">
        <f t="shared" si="21"/>
        <v>0.44468583455169175</v>
      </c>
      <c r="G112" s="93">
        <v>2101.9079499999998</v>
      </c>
      <c r="H112" s="93">
        <v>1390.0396479999999</v>
      </c>
      <c r="I112" s="96">
        <f t="shared" si="22"/>
        <v>0.66132279865062604</v>
      </c>
      <c r="J112" s="135">
        <f t="shared" si="23"/>
        <v>0.18364485444994977</v>
      </c>
      <c r="K112" s="132"/>
      <c r="L112" s="132"/>
      <c r="M112" s="134"/>
      <c r="N112" s="37"/>
      <c r="O112" s="145"/>
      <c r="P112" s="111"/>
      <c r="Q112" s="111"/>
      <c r="R112" s="111"/>
      <c r="S112" s="111"/>
      <c r="T112" s="111"/>
    </row>
    <row r="113" spans="2:20" ht="15" x14ac:dyDescent="0.25">
      <c r="B113" s="116"/>
      <c r="C113" s="94" t="s">
        <v>94</v>
      </c>
      <c r="D113" s="95">
        <v>150.060272</v>
      </c>
      <c r="E113" s="92">
        <v>14.902551000000001</v>
      </c>
      <c r="F113" s="96">
        <f t="shared" si="21"/>
        <v>9.931043574277941E-2</v>
      </c>
      <c r="G113" s="93">
        <v>15.338186</v>
      </c>
      <c r="H113" s="93">
        <v>3.079326</v>
      </c>
      <c r="I113" s="96">
        <f t="shared" si="22"/>
        <v>0.20076207186429998</v>
      </c>
      <c r="J113" s="135">
        <f t="shared" si="23"/>
        <v>3.2125683082980139E-2</v>
      </c>
      <c r="K113" s="132"/>
      <c r="L113" s="132"/>
      <c r="M113" s="134"/>
      <c r="N113" s="37"/>
      <c r="O113" s="145"/>
      <c r="P113" s="111"/>
      <c r="Q113" s="111"/>
      <c r="R113" s="111"/>
      <c r="S113" s="111"/>
      <c r="T113" s="111"/>
    </row>
    <row r="114" spans="2:20" ht="15" x14ac:dyDescent="0.25">
      <c r="B114" s="116"/>
      <c r="C114" s="94" t="s">
        <v>93</v>
      </c>
      <c r="D114" s="95">
        <v>7.3741060000000003</v>
      </c>
      <c r="E114" s="92">
        <v>3.9464039999999998</v>
      </c>
      <c r="F114" s="96">
        <f t="shared" si="21"/>
        <v>0.53517050066814875</v>
      </c>
      <c r="G114" s="93">
        <v>12.503643</v>
      </c>
      <c r="H114" s="93">
        <v>11.121850999999999</v>
      </c>
      <c r="I114" s="96">
        <f t="shared" si="22"/>
        <v>0.8894888473703223</v>
      </c>
      <c r="J114" s="135">
        <f t="shared" si="23"/>
        <v>1.578686945045004E-3</v>
      </c>
      <c r="K114" s="132"/>
      <c r="L114" s="132"/>
      <c r="M114" s="134"/>
      <c r="N114" s="37"/>
      <c r="O114" s="145"/>
      <c r="P114" s="111"/>
      <c r="Q114" s="111"/>
      <c r="R114" s="111"/>
      <c r="S114" s="111"/>
      <c r="T114" s="111"/>
    </row>
    <row r="115" spans="2:20" ht="15" x14ac:dyDescent="0.25">
      <c r="B115" s="116"/>
      <c r="C115" s="94"/>
      <c r="D115" s="95"/>
      <c r="E115" s="92"/>
      <c r="F115" s="96" t="e">
        <f t="shared" si="21"/>
        <v>#DIV/0!</v>
      </c>
      <c r="G115" s="93"/>
      <c r="H115" s="93"/>
      <c r="I115" s="96" t="e">
        <f t="shared" si="22"/>
        <v>#DIV/0!</v>
      </c>
      <c r="J115" s="135">
        <f t="shared" si="23"/>
        <v>0</v>
      </c>
      <c r="K115" s="132"/>
      <c r="L115" s="132"/>
      <c r="M115" s="134"/>
      <c r="N115" s="37"/>
      <c r="O115" s="145"/>
      <c r="P115" s="111"/>
      <c r="Q115" s="111"/>
      <c r="R115" s="111"/>
      <c r="S115" s="111"/>
      <c r="T115" s="111"/>
    </row>
    <row r="116" spans="2:20" ht="15" x14ac:dyDescent="0.25">
      <c r="B116" s="116"/>
      <c r="C116" s="94"/>
      <c r="D116" s="95"/>
      <c r="E116" s="95"/>
      <c r="F116" s="96" t="e">
        <f t="shared" si="21"/>
        <v>#DIV/0!</v>
      </c>
      <c r="G116" s="95"/>
      <c r="H116" s="95"/>
      <c r="I116" s="96" t="e">
        <f t="shared" si="22"/>
        <v>#DIV/0!</v>
      </c>
      <c r="J116" s="135">
        <f t="shared" si="23"/>
        <v>0</v>
      </c>
      <c r="K116" s="132"/>
      <c r="L116" s="132"/>
      <c r="M116" s="134"/>
      <c r="N116" s="37"/>
      <c r="O116" s="145"/>
      <c r="P116" s="111"/>
      <c r="Q116" s="111"/>
      <c r="R116" s="111"/>
      <c r="S116" s="111"/>
      <c r="T116" s="111"/>
    </row>
    <row r="117" spans="2:20" ht="15" x14ac:dyDescent="0.25">
      <c r="B117" s="116"/>
      <c r="C117" s="97" t="s">
        <v>10</v>
      </c>
      <c r="D117" s="92">
        <f>SUM(D110:D116)</f>
        <v>4671.03755</v>
      </c>
      <c r="E117" s="92">
        <f>SUM(E110:E116)</f>
        <v>2076.8476519999999</v>
      </c>
      <c r="F117" s="96">
        <f t="shared" si="21"/>
        <v>0.44462234134683842</v>
      </c>
      <c r="G117" s="92">
        <f>SUM(G110:G116)</f>
        <v>3026.2937909999996</v>
      </c>
      <c r="H117" s="92">
        <f>SUM(H110:H116)</f>
        <v>2007.3093150000002</v>
      </c>
      <c r="I117" s="96">
        <f t="shared" si="22"/>
        <v>0.66328963862319223</v>
      </c>
      <c r="J117" s="135">
        <f t="shared" si="23"/>
        <v>1</v>
      </c>
      <c r="K117" s="132"/>
      <c r="L117" s="132"/>
      <c r="M117" s="134"/>
      <c r="N117" s="37"/>
      <c r="O117" s="145"/>
      <c r="P117" s="111"/>
      <c r="Q117" s="111"/>
      <c r="R117" s="111"/>
      <c r="S117" s="111"/>
      <c r="T117" s="111"/>
    </row>
    <row r="118" spans="2:20" ht="15" x14ac:dyDescent="0.25">
      <c r="B118" s="116"/>
      <c r="C118" s="111"/>
      <c r="D118" s="111"/>
      <c r="E118" s="124"/>
      <c r="F118" s="132"/>
      <c r="G118" s="132"/>
      <c r="H118" s="133"/>
      <c r="I118" s="132"/>
      <c r="J118" s="132"/>
      <c r="K118" s="132"/>
      <c r="L118" s="132"/>
      <c r="M118" s="134"/>
      <c r="N118" s="37"/>
      <c r="O118" s="145"/>
      <c r="P118" s="111"/>
      <c r="Q118" s="111"/>
      <c r="R118" s="111"/>
      <c r="S118" s="111"/>
      <c r="T118" s="111"/>
    </row>
    <row r="119" spans="2:20" ht="15" x14ac:dyDescent="0.25">
      <c r="B119" s="116"/>
      <c r="C119" s="130" t="s">
        <v>60</v>
      </c>
      <c r="D119" s="111"/>
      <c r="E119" s="124"/>
      <c r="F119" s="132"/>
      <c r="G119" s="132"/>
      <c r="H119" s="133"/>
      <c r="I119" s="132"/>
      <c r="J119" s="132"/>
      <c r="K119" s="132"/>
      <c r="L119" s="132"/>
      <c r="M119" s="134"/>
      <c r="N119" s="37"/>
      <c r="O119" s="145"/>
      <c r="P119" s="111"/>
      <c r="Q119" s="111"/>
      <c r="R119" s="111"/>
      <c r="S119" s="111"/>
      <c r="T119" s="111"/>
    </row>
    <row r="120" spans="2:20" ht="15" x14ac:dyDescent="0.25">
      <c r="B120" s="116"/>
      <c r="C120" s="111"/>
      <c r="D120" s="111"/>
      <c r="E120" s="124"/>
      <c r="F120" s="132"/>
      <c r="G120" s="132"/>
      <c r="H120" s="133"/>
      <c r="I120" s="132"/>
      <c r="J120" s="132"/>
      <c r="K120" s="132"/>
      <c r="L120" s="132"/>
      <c r="M120" s="134"/>
      <c r="N120" s="37"/>
      <c r="O120" s="145"/>
      <c r="P120" s="111"/>
      <c r="Q120" s="111"/>
      <c r="R120" s="111"/>
      <c r="S120" s="111"/>
      <c r="T120" s="111"/>
    </row>
    <row r="121" spans="2:20" ht="15" x14ac:dyDescent="0.25">
      <c r="B121" s="116"/>
      <c r="C121" s="103" t="s">
        <v>62</v>
      </c>
      <c r="D121" s="103" t="s">
        <v>87</v>
      </c>
      <c r="E121" s="102" t="s">
        <v>88</v>
      </c>
      <c r="F121" s="103" t="s">
        <v>61</v>
      </c>
      <c r="G121" s="103" t="s">
        <v>58</v>
      </c>
      <c r="H121" s="103" t="s">
        <v>59</v>
      </c>
      <c r="I121" s="103" t="s">
        <v>61</v>
      </c>
      <c r="J121" s="132"/>
      <c r="K121" s="132"/>
      <c r="L121" s="132"/>
      <c r="M121" s="134"/>
      <c r="N121" s="37"/>
      <c r="O121" s="145"/>
      <c r="P121" s="111"/>
      <c r="Q121" s="111"/>
      <c r="R121" s="111"/>
      <c r="S121" s="111"/>
      <c r="T121" s="111"/>
    </row>
    <row r="122" spans="2:20" ht="15" x14ac:dyDescent="0.25">
      <c r="B122" s="116"/>
      <c r="C122" s="94" t="s">
        <v>92</v>
      </c>
      <c r="D122" s="95">
        <v>6403.8533779999998</v>
      </c>
      <c r="E122" s="92">
        <v>2679.6998330000001</v>
      </c>
      <c r="F122" s="96">
        <f t="shared" ref="F122:F129" si="24">+E122/D122</f>
        <v>0.41845115352046092</v>
      </c>
      <c r="G122" s="93">
        <v>3755.276766</v>
      </c>
      <c r="H122" s="93">
        <v>1969.7412200000001</v>
      </c>
      <c r="I122" s="96">
        <f t="shared" ref="I122:I129" si="25">+H122/G122</f>
        <v>0.5245262447321839</v>
      </c>
      <c r="J122" s="135">
        <f>+D122/$D$129</f>
        <v>0.64822093175433559</v>
      </c>
      <c r="K122" s="132"/>
      <c r="L122" s="132"/>
      <c r="M122" s="134"/>
      <c r="N122" s="37"/>
      <c r="O122" s="145"/>
      <c r="P122" s="111"/>
      <c r="Q122" s="111"/>
      <c r="R122" s="111"/>
      <c r="S122" s="111"/>
      <c r="T122" s="111"/>
    </row>
    <row r="123" spans="2:20" ht="15" x14ac:dyDescent="0.25">
      <c r="B123" s="116"/>
      <c r="C123" s="94" t="s">
        <v>90</v>
      </c>
      <c r="D123" s="95">
        <v>1709.670429</v>
      </c>
      <c r="E123" s="92">
        <v>667.92213400000003</v>
      </c>
      <c r="F123" s="96">
        <f t="shared" si="24"/>
        <v>0.39067303421202243</v>
      </c>
      <c r="G123" s="93">
        <v>533.40027499999997</v>
      </c>
      <c r="H123" s="93">
        <v>310.71440999999999</v>
      </c>
      <c r="I123" s="96">
        <f t="shared" si="25"/>
        <v>0.58251640383949932</v>
      </c>
      <c r="J123" s="135">
        <f t="shared" ref="J123:J128" si="26">+D123/$D$129</f>
        <v>0.17305895264349927</v>
      </c>
      <c r="K123" s="132"/>
      <c r="L123" s="132"/>
      <c r="M123" s="134"/>
      <c r="N123" s="37"/>
      <c r="O123" s="145"/>
      <c r="P123" s="111"/>
      <c r="Q123" s="111"/>
      <c r="R123" s="111"/>
      <c r="S123" s="111"/>
      <c r="T123" s="111"/>
    </row>
    <row r="124" spans="2:20" ht="15" x14ac:dyDescent="0.25">
      <c r="B124" s="116"/>
      <c r="C124" s="94" t="s">
        <v>91</v>
      </c>
      <c r="D124" s="95">
        <v>1332.430897</v>
      </c>
      <c r="E124" s="92">
        <v>659.35119399999996</v>
      </c>
      <c r="F124" s="96">
        <f t="shared" si="24"/>
        <v>0.49484832232916914</v>
      </c>
      <c r="G124" s="93">
        <v>2760.4549670000001</v>
      </c>
      <c r="H124" s="93">
        <v>1823.3626400000001</v>
      </c>
      <c r="I124" s="96">
        <f t="shared" si="25"/>
        <v>0.66052975389835433</v>
      </c>
      <c r="J124" s="135">
        <f t="shared" si="26"/>
        <v>0.13487341863866223</v>
      </c>
      <c r="K124" s="132"/>
      <c r="L124" s="132"/>
      <c r="M124" s="134"/>
      <c r="N124" s="37"/>
      <c r="O124" s="145"/>
      <c r="P124" s="111"/>
      <c r="Q124" s="111"/>
      <c r="R124" s="111"/>
      <c r="S124" s="111"/>
      <c r="T124" s="111"/>
    </row>
    <row r="125" spans="2:20" ht="15" x14ac:dyDescent="0.25">
      <c r="B125" s="116"/>
      <c r="C125" s="94" t="s">
        <v>94</v>
      </c>
      <c r="D125" s="95">
        <v>256.16939400000001</v>
      </c>
      <c r="E125" s="92">
        <v>165.258116</v>
      </c>
      <c r="F125" s="96">
        <f t="shared" si="24"/>
        <v>0.64511264761004194</v>
      </c>
      <c r="G125" s="93">
        <v>292.23197199999998</v>
      </c>
      <c r="H125" s="93">
        <v>166.31902400000001</v>
      </c>
      <c r="I125" s="96">
        <f t="shared" si="25"/>
        <v>0.56913356489275591</v>
      </c>
      <c r="J125" s="135">
        <f t="shared" si="26"/>
        <v>2.5930381828555279E-2</v>
      </c>
      <c r="K125" s="132"/>
      <c r="L125" s="132"/>
      <c r="M125" s="134"/>
      <c r="N125" s="37"/>
      <c r="O125" s="145"/>
      <c r="P125" s="111"/>
      <c r="Q125" s="111"/>
      <c r="R125" s="111"/>
      <c r="S125" s="111"/>
      <c r="T125" s="111"/>
    </row>
    <row r="126" spans="2:20" ht="15" x14ac:dyDescent="0.25">
      <c r="B126" s="116"/>
      <c r="C126" s="94" t="s">
        <v>93</v>
      </c>
      <c r="D126" s="95">
        <v>176.997455</v>
      </c>
      <c r="E126" s="92">
        <v>69.149193999999994</v>
      </c>
      <c r="F126" s="96">
        <f t="shared" si="24"/>
        <v>0.39067902981994851</v>
      </c>
      <c r="G126" s="93">
        <v>174.06205800000001</v>
      </c>
      <c r="H126" s="93">
        <v>106.460429</v>
      </c>
      <c r="I126" s="96">
        <f t="shared" si="25"/>
        <v>0.61162340732521958</v>
      </c>
      <c r="J126" s="135">
        <f t="shared" si="26"/>
        <v>1.7916315134947503E-2</v>
      </c>
      <c r="K126" s="132"/>
      <c r="L126" s="132"/>
      <c r="M126" s="134"/>
      <c r="N126" s="37"/>
      <c r="O126" s="145"/>
      <c r="P126" s="111"/>
      <c r="Q126" s="111"/>
      <c r="R126" s="111"/>
      <c r="S126" s="111"/>
      <c r="T126" s="111"/>
    </row>
    <row r="127" spans="2:20" ht="15" x14ac:dyDescent="0.25">
      <c r="B127" s="116"/>
      <c r="C127" s="94"/>
      <c r="D127" s="95"/>
      <c r="E127" s="92"/>
      <c r="F127" s="96" t="e">
        <f t="shared" si="24"/>
        <v>#DIV/0!</v>
      </c>
      <c r="G127" s="93"/>
      <c r="H127" s="93"/>
      <c r="I127" s="96" t="e">
        <f t="shared" si="25"/>
        <v>#DIV/0!</v>
      </c>
      <c r="J127" s="135">
        <f t="shared" si="26"/>
        <v>0</v>
      </c>
      <c r="K127" s="132"/>
      <c r="L127" s="132"/>
      <c r="M127" s="134"/>
      <c r="N127" s="37"/>
      <c r="O127" s="145"/>
      <c r="P127" s="111"/>
      <c r="Q127" s="111"/>
      <c r="R127" s="111"/>
      <c r="S127" s="111"/>
      <c r="T127" s="111"/>
    </row>
    <row r="128" spans="2:20" ht="15" x14ac:dyDescent="0.25">
      <c r="B128" s="116"/>
      <c r="C128" s="94"/>
      <c r="D128" s="95"/>
      <c r="E128" s="95"/>
      <c r="F128" s="96" t="e">
        <f t="shared" si="24"/>
        <v>#DIV/0!</v>
      </c>
      <c r="G128" s="95"/>
      <c r="H128" s="95"/>
      <c r="I128" s="96" t="e">
        <f t="shared" si="25"/>
        <v>#DIV/0!</v>
      </c>
      <c r="J128" s="135">
        <f t="shared" si="26"/>
        <v>0</v>
      </c>
      <c r="K128" s="132"/>
      <c r="L128" s="132"/>
      <c r="M128" s="134"/>
      <c r="N128" s="37"/>
      <c r="O128" s="145"/>
      <c r="P128" s="111"/>
      <c r="Q128" s="111"/>
      <c r="R128" s="111"/>
      <c r="S128" s="111"/>
      <c r="T128" s="111"/>
    </row>
    <row r="129" spans="2:20" ht="15" x14ac:dyDescent="0.25">
      <c r="B129" s="116"/>
      <c r="C129" s="97" t="s">
        <v>10</v>
      </c>
      <c r="D129" s="92">
        <f>SUM(D122:D128)</f>
        <v>9879.1215530000009</v>
      </c>
      <c r="E129" s="92">
        <f>SUM(E122:E128)</f>
        <v>4241.3804709999995</v>
      </c>
      <c r="F129" s="96">
        <f t="shared" si="24"/>
        <v>0.42932769358547024</v>
      </c>
      <c r="G129" s="92">
        <f>SUM(G122:G128)</f>
        <v>7515.4260380000005</v>
      </c>
      <c r="H129" s="92">
        <f>SUM(H122:H128)</f>
        <v>4376.5977229999999</v>
      </c>
      <c r="I129" s="96">
        <f t="shared" si="25"/>
        <v>0.58234858554535074</v>
      </c>
      <c r="J129" s="132"/>
      <c r="K129" s="132"/>
      <c r="L129" s="132"/>
      <c r="M129" s="134"/>
      <c r="N129" s="37"/>
      <c r="O129" s="145"/>
      <c r="P129" s="111"/>
      <c r="Q129" s="111"/>
      <c r="R129" s="111"/>
      <c r="S129" s="111"/>
      <c r="T129" s="111"/>
    </row>
    <row r="130" spans="2:20" x14ac:dyDescent="0.2">
      <c r="B130" s="116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7"/>
      <c r="P130" s="111"/>
      <c r="Q130" s="111"/>
      <c r="R130" s="111"/>
      <c r="S130" s="111"/>
      <c r="T130" s="111"/>
    </row>
    <row r="131" spans="2:20" x14ac:dyDescent="0.2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8"/>
      <c r="P131" s="111"/>
      <c r="Q131" s="111"/>
      <c r="R131" s="111"/>
      <c r="S131" s="111"/>
      <c r="T131" s="111"/>
    </row>
    <row r="132" spans="2:20" x14ac:dyDescent="0.2"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</row>
    <row r="133" spans="2:20" x14ac:dyDescent="0.2"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</row>
    <row r="134" spans="2:20" x14ac:dyDescent="0.2">
      <c r="K134" s="111"/>
      <c r="L134" s="111"/>
      <c r="M134" s="111"/>
      <c r="N134" s="111"/>
      <c r="O134" s="111"/>
      <c r="P134" s="111"/>
    </row>
    <row r="135" spans="2:20" x14ac:dyDescent="0.2">
      <c r="K135" s="111"/>
      <c r="L135" s="111"/>
      <c r="M135" s="111"/>
      <c r="N135" s="111"/>
      <c r="O135" s="111"/>
      <c r="P135" s="111"/>
    </row>
  </sheetData>
  <sortState ref="R10:V15">
    <sortCondition descending="1" ref="S10:S15"/>
  </sortState>
  <mergeCells count="20">
    <mergeCell ref="E34:F34"/>
    <mergeCell ref="E35:F35"/>
    <mergeCell ref="E36:F36"/>
    <mergeCell ref="B2:S2"/>
    <mergeCell ref="G11:I11"/>
    <mergeCell ref="J11:L11"/>
    <mergeCell ref="E9:L9"/>
    <mergeCell ref="E10:L10"/>
    <mergeCell ref="N11:N12"/>
    <mergeCell ref="O11:O12"/>
    <mergeCell ref="Q4:W4"/>
    <mergeCell ref="Q5:W5"/>
    <mergeCell ref="E11:F12"/>
    <mergeCell ref="N29:O31"/>
    <mergeCell ref="E29:L29"/>
    <mergeCell ref="E30:L30"/>
    <mergeCell ref="E31:F32"/>
    <mergeCell ref="G31:I31"/>
    <mergeCell ref="J31:L31"/>
    <mergeCell ref="E33:F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E1" zoomScaleNormal="100" workbookViewId="0">
      <selection activeCell="H17" sqref="H17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33"/>
      <c r="D10" s="33"/>
      <c r="E10" s="33"/>
      <c r="L10" s="33"/>
      <c r="M10" s="33"/>
      <c r="N10" s="33"/>
      <c r="O10" s="33"/>
      <c r="P10" s="32"/>
    </row>
    <row r="11" spans="2:16" ht="14.45" customHeight="1" x14ac:dyDescent="0.2">
      <c r="B11" s="29"/>
      <c r="C11" s="3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3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1685.1771630000001</v>
      </c>
      <c r="H15" s="152">
        <f>+E39</f>
        <v>1207.978519</v>
      </c>
      <c r="I15" s="153">
        <f>+H15/G15</f>
        <v>0.71682583025841773</v>
      </c>
      <c r="J15" s="152">
        <f t="shared" ref="J15:K15" si="0">+G39</f>
        <v>1599.595699</v>
      </c>
      <c r="K15" s="152">
        <f t="shared" si="0"/>
        <v>1176.1066049999999</v>
      </c>
      <c r="L15" s="153">
        <f t="shared" ref="L15:L18" si="1">+K15/J15</f>
        <v>0.73525241767982519</v>
      </c>
      <c r="M15" s="88"/>
      <c r="N15" s="49"/>
      <c r="O15" s="50">
        <f>(I15-L15)*100</f>
        <v>-1.8426587421407459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921.86162200000001</v>
      </c>
      <c r="H16" s="152">
        <f>E55</f>
        <v>295.491445</v>
      </c>
      <c r="I16" s="153">
        <f t="shared" ref="I16:I18" si="2">+H16/G16</f>
        <v>0.32053774443817773</v>
      </c>
      <c r="J16" s="152">
        <f>G55</f>
        <v>363.67086699999999</v>
      </c>
      <c r="K16" s="152">
        <f>H55</f>
        <v>237.063805</v>
      </c>
      <c r="L16" s="153">
        <f t="shared" si="1"/>
        <v>0.65186361216005795</v>
      </c>
      <c r="M16" s="88"/>
      <c r="N16" s="49"/>
      <c r="O16" s="50">
        <f>(I16-L16)*100</f>
        <v>-33.13258677218802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3732.8935240000001</v>
      </c>
      <c r="H17" s="95">
        <f>E71</f>
        <v>1317.6298020000002</v>
      </c>
      <c r="I17" s="153">
        <f t="shared" si="2"/>
        <v>0.35297813707477182</v>
      </c>
      <c r="J17" s="95">
        <f>G71</f>
        <v>2521.721528</v>
      </c>
      <c r="K17" s="95">
        <f>H71</f>
        <v>1248.0641049999999</v>
      </c>
      <c r="L17" s="153">
        <f t="shared" si="1"/>
        <v>0.4949254273884281</v>
      </c>
      <c r="M17" s="88"/>
      <c r="N17" s="49"/>
      <c r="O17" s="50">
        <f>(I17-L17)*100</f>
        <v>-14.194729031365627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6339.9323089999998</v>
      </c>
      <c r="H18" s="154">
        <f>SUM(H15:H17)</f>
        <v>2821.0997660000003</v>
      </c>
      <c r="I18" s="153">
        <f t="shared" si="2"/>
        <v>0.44497316824585681</v>
      </c>
      <c r="J18" s="154">
        <f>SUM(J15:J17)</f>
        <v>4484.9880940000003</v>
      </c>
      <c r="K18" s="154">
        <f>SUM(K15:K17)</f>
        <v>2661.2345150000001</v>
      </c>
      <c r="L18" s="153">
        <f t="shared" si="1"/>
        <v>0.59336490069175196</v>
      </c>
      <c r="M18" s="89"/>
      <c r="N18" s="51"/>
      <c r="O18" s="50">
        <f>(I18-L18)*100</f>
        <v>-14.839173244589515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63</v>
      </c>
      <c r="D28" s="95">
        <v>637.03848300000004</v>
      </c>
      <c r="E28" s="92">
        <v>365.05848600000002</v>
      </c>
      <c r="F28" s="96">
        <f>+E28/D28</f>
        <v>0.57305562496135731</v>
      </c>
      <c r="G28" s="93">
        <v>469.14113600000002</v>
      </c>
      <c r="H28" s="93">
        <v>312.52547499999997</v>
      </c>
      <c r="I28" s="96">
        <f t="shared" ref="I28:I39" si="3">+H28/G28</f>
        <v>0.66616514949991501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65</v>
      </c>
      <c r="D29" s="95">
        <v>494.029741</v>
      </c>
      <c r="E29" s="92">
        <v>476.47472499999998</v>
      </c>
      <c r="F29" s="96">
        <f t="shared" ref="F29:F39" si="4">+E29/D29</f>
        <v>0.96446566968930714</v>
      </c>
      <c r="G29" s="93">
        <v>347.75486899999999</v>
      </c>
      <c r="H29" s="93">
        <v>280.77151700000002</v>
      </c>
      <c r="I29" s="96">
        <f t="shared" si="3"/>
        <v>0.80738342444315292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64</v>
      </c>
      <c r="D30" s="95">
        <v>197.443386</v>
      </c>
      <c r="E30" s="92">
        <v>107.096728</v>
      </c>
      <c r="F30" s="96">
        <f t="shared" si="4"/>
        <v>0.54241739958815327</v>
      </c>
      <c r="G30" s="93">
        <v>386.767336</v>
      </c>
      <c r="H30" s="93">
        <v>309.82067699999999</v>
      </c>
      <c r="I30" s="96">
        <f t="shared" si="3"/>
        <v>0.80105181633021871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68</v>
      </c>
      <c r="D31" s="95">
        <v>93.425520000000006</v>
      </c>
      <c r="E31" s="92">
        <v>86.439525000000003</v>
      </c>
      <c r="F31" s="96">
        <f t="shared" si="4"/>
        <v>0.92522391098278067</v>
      </c>
      <c r="G31" s="93">
        <v>18.225338000000001</v>
      </c>
      <c r="H31" s="93">
        <v>12.459206</v>
      </c>
      <c r="I31" s="96">
        <f t="shared" si="3"/>
        <v>0.68362002394688093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67</v>
      </c>
      <c r="D32" s="95">
        <v>86.382315000000006</v>
      </c>
      <c r="E32" s="92">
        <v>42.537781000000003</v>
      </c>
      <c r="F32" s="96">
        <f t="shared" si="4"/>
        <v>0.49243622378029578</v>
      </c>
      <c r="G32" s="93">
        <v>92.405923999999999</v>
      </c>
      <c r="H32" s="93">
        <v>33.332579000000003</v>
      </c>
      <c r="I32" s="96">
        <f t="shared" si="3"/>
        <v>0.36071907034877981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66</v>
      </c>
      <c r="D33" s="95">
        <v>73.370058</v>
      </c>
      <c r="E33" s="92">
        <v>61.082275000000003</v>
      </c>
      <c r="F33" s="96">
        <f t="shared" si="4"/>
        <v>0.83252319358940674</v>
      </c>
      <c r="G33" s="93">
        <v>265.99787300000003</v>
      </c>
      <c r="H33" s="93">
        <v>213.87041500000001</v>
      </c>
      <c r="I33" s="96">
        <f t="shared" si="3"/>
        <v>0.80403054576304822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72</v>
      </c>
      <c r="D34" s="95">
        <v>60.811481000000001</v>
      </c>
      <c r="E34" s="92">
        <v>45.712553999999997</v>
      </c>
      <c r="F34" s="96">
        <f t="shared" si="4"/>
        <v>0.75170927016232336</v>
      </c>
      <c r="G34" s="93">
        <v>3.5381300000000002</v>
      </c>
      <c r="H34" s="93">
        <v>2.8584800000000001</v>
      </c>
      <c r="I34" s="96">
        <f t="shared" si="3"/>
        <v>0.80790700172124819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76</v>
      </c>
      <c r="D35" s="95">
        <v>16.891528999999998</v>
      </c>
      <c r="E35" s="92">
        <v>12.677116</v>
      </c>
      <c r="F35" s="96">
        <f t="shared" si="4"/>
        <v>0.75050139037146968</v>
      </c>
      <c r="G35" s="93">
        <v>8.8541999999999996E-2</v>
      </c>
      <c r="H35" s="93">
        <v>8.8540999999999995E-2</v>
      </c>
      <c r="I35" s="96">
        <f t="shared" si="3"/>
        <v>0.99998870592487177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79</v>
      </c>
      <c r="D36" s="95">
        <v>8.0490130000000004</v>
      </c>
      <c r="E36" s="92">
        <v>1.3215699999999999</v>
      </c>
      <c r="F36" s="96">
        <f t="shared" si="4"/>
        <v>0.1641903174960706</v>
      </c>
      <c r="G36" s="93">
        <v>2.7063609999999998</v>
      </c>
      <c r="H36" s="93">
        <v>2.2199439999999999</v>
      </c>
      <c r="I36" s="96">
        <f t="shared" si="3"/>
        <v>0.820268988505229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69</v>
      </c>
      <c r="D37" s="95">
        <v>6.3305749999999996</v>
      </c>
      <c r="E37" s="92">
        <v>2.0672860000000002</v>
      </c>
      <c r="F37" s="96">
        <f t="shared" si="4"/>
        <v>0.32655580259297146</v>
      </c>
      <c r="G37" s="93">
        <v>5.9102629999999996</v>
      </c>
      <c r="H37" s="93">
        <v>3.9245160000000001</v>
      </c>
      <c r="I37" s="96">
        <f t="shared" si="3"/>
        <v>0.6640171511826124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11.405061999999999</v>
      </c>
      <c r="E38" s="92">
        <v>7.5104730000000002</v>
      </c>
      <c r="F38" s="96">
        <f t="shared" si="4"/>
        <v>0.65852101461614154</v>
      </c>
      <c r="G38" s="93">
        <v>7.0599270000002434</v>
      </c>
      <c r="H38" s="93">
        <v>4.2352549999998246</v>
      </c>
      <c r="I38" s="96">
        <f t="shared" si="3"/>
        <v>0.59990067885966503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1685.1771630000001</v>
      </c>
      <c r="E39" s="92">
        <f t="shared" si="5"/>
        <v>1207.978519</v>
      </c>
      <c r="F39" s="96">
        <f t="shared" si="4"/>
        <v>0.71682583025841773</v>
      </c>
      <c r="G39" s="93">
        <f t="shared" ref="G39:H39" si="6">SUM(G28:G38)</f>
        <v>1599.595699</v>
      </c>
      <c r="H39" s="93">
        <f t="shared" si="6"/>
        <v>1176.1066049999999</v>
      </c>
      <c r="I39" s="96">
        <f t="shared" si="3"/>
        <v>0.73525241767982519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67</v>
      </c>
      <c r="D44" s="95">
        <v>288.14345300000002</v>
      </c>
      <c r="E44" s="92">
        <v>112.573001</v>
      </c>
      <c r="F44" s="96">
        <f t="shared" ref="F44:F55" si="7">+E44/D44</f>
        <v>0.39068387578460789</v>
      </c>
      <c r="G44" s="93">
        <v>88.407379000000006</v>
      </c>
      <c r="H44" s="93">
        <v>55.076987000000003</v>
      </c>
      <c r="I44" s="96">
        <f t="shared" ref="I44:I55" si="8">+H44/G44</f>
        <v>0.62299083654544263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64</v>
      </c>
      <c r="D45" s="95">
        <v>204.989135</v>
      </c>
      <c r="E45" s="92">
        <v>69.891484000000005</v>
      </c>
      <c r="F45" s="96">
        <f t="shared" si="7"/>
        <v>0.34095213875603703</v>
      </c>
      <c r="G45" s="93">
        <v>47.540618000000002</v>
      </c>
      <c r="H45" s="93">
        <v>24.766947999999999</v>
      </c>
      <c r="I45" s="96">
        <f t="shared" si="8"/>
        <v>0.52096394708205096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63</v>
      </c>
      <c r="D46" s="95">
        <v>136.431648</v>
      </c>
      <c r="E46" s="92">
        <v>32.471634000000002</v>
      </c>
      <c r="F46" s="96">
        <f t="shared" si="7"/>
        <v>0.23800660972738527</v>
      </c>
      <c r="G46" s="93">
        <v>68.902662000000007</v>
      </c>
      <c r="H46" s="93">
        <v>47.884183999999998</v>
      </c>
      <c r="I46" s="96">
        <f t="shared" si="8"/>
        <v>0.69495404981595621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68</v>
      </c>
      <c r="D47" s="95">
        <v>82.398290000000003</v>
      </c>
      <c r="E47" s="92">
        <v>27.412237999999999</v>
      </c>
      <c r="F47" s="96">
        <f t="shared" si="7"/>
        <v>0.33267969517328572</v>
      </c>
      <c r="G47" s="93">
        <v>55.211590999999999</v>
      </c>
      <c r="H47" s="93">
        <v>39.136764999999997</v>
      </c>
      <c r="I47" s="96">
        <f t="shared" si="8"/>
        <v>0.70885052017428729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65</v>
      </c>
      <c r="D48" s="95">
        <v>53.587420999999999</v>
      </c>
      <c r="E48" s="92">
        <v>8.5427890000000009</v>
      </c>
      <c r="F48" s="96">
        <f t="shared" si="7"/>
        <v>0.1594178044134649</v>
      </c>
      <c r="G48" s="93">
        <v>24.515028999999998</v>
      </c>
      <c r="H48" s="93">
        <v>15.432084</v>
      </c>
      <c r="I48" s="96">
        <f t="shared" si="8"/>
        <v>0.6294948294778685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70</v>
      </c>
      <c r="D49" s="95">
        <v>48.476047999999999</v>
      </c>
      <c r="E49" s="92">
        <v>3.8724669999999999</v>
      </c>
      <c r="F49" s="96">
        <f t="shared" si="7"/>
        <v>7.988413164373466E-2</v>
      </c>
      <c r="G49" s="93">
        <v>1.0696749999999999</v>
      </c>
      <c r="H49" s="93">
        <v>0.19810800000000001</v>
      </c>
      <c r="I49" s="96">
        <f t="shared" si="8"/>
        <v>0.18520391707761705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69</v>
      </c>
      <c r="D50" s="95">
        <v>39.495159000000001</v>
      </c>
      <c r="E50" s="92">
        <v>13.136481</v>
      </c>
      <c r="F50" s="96">
        <f t="shared" si="7"/>
        <v>0.33260990289974524</v>
      </c>
      <c r="G50" s="93">
        <v>29.702866</v>
      </c>
      <c r="H50" s="93">
        <v>17.398923</v>
      </c>
      <c r="I50" s="96">
        <f t="shared" si="8"/>
        <v>0.58576579781897142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77</v>
      </c>
      <c r="D51" s="95">
        <v>25.919445</v>
      </c>
      <c r="E51" s="92">
        <v>6.806241</v>
      </c>
      <c r="F51" s="96">
        <f t="shared" si="7"/>
        <v>0.26259208096469661</v>
      </c>
      <c r="G51" s="93">
        <v>9.8217379999999999</v>
      </c>
      <c r="H51" s="93">
        <v>7.6564249999999996</v>
      </c>
      <c r="I51" s="96">
        <f t="shared" si="8"/>
        <v>0.7795387130057837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66</v>
      </c>
      <c r="D52" s="95">
        <v>14.542308999999999</v>
      </c>
      <c r="E52" s="92">
        <v>10.993181999999999</v>
      </c>
      <c r="F52" s="96">
        <f t="shared" si="7"/>
        <v>0.75594474027473901</v>
      </c>
      <c r="G52" s="93">
        <v>21.595614999999999</v>
      </c>
      <c r="H52" s="93">
        <v>16.590278999999999</v>
      </c>
      <c r="I52" s="96">
        <f t="shared" si="8"/>
        <v>0.76822442889447695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76</v>
      </c>
      <c r="D53" s="95">
        <v>7.9397270000000004</v>
      </c>
      <c r="E53" s="92">
        <v>3.684107</v>
      </c>
      <c r="F53" s="96">
        <f t="shared" si="7"/>
        <v>0.46400927890845617</v>
      </c>
      <c r="G53" s="93">
        <v>5.1363620000000001</v>
      </c>
      <c r="H53" s="93">
        <v>2.7359059999999999</v>
      </c>
      <c r="I53" s="96">
        <f t="shared" si="8"/>
        <v>0.53265443518194389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19.938987000000001</v>
      </c>
      <c r="E54" s="92">
        <v>6.1078210000000004</v>
      </c>
      <c r="F54" s="96">
        <f t="shared" si="7"/>
        <v>0.30632554201474732</v>
      </c>
      <c r="G54" s="93">
        <v>11.767331999999953</v>
      </c>
      <c r="H54" s="93">
        <v>10.187196</v>
      </c>
      <c r="I54" s="96">
        <f t="shared" si="8"/>
        <v>0.86571841433555541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921.86162200000001</v>
      </c>
      <c r="E55" s="92">
        <f t="shared" si="9"/>
        <v>295.491445</v>
      </c>
      <c r="F55" s="96">
        <f t="shared" si="7"/>
        <v>0.32053774443817773</v>
      </c>
      <c r="G55" s="93">
        <f t="shared" ref="G55:H55" si="10">SUM(G44:G54)</f>
        <v>363.67086699999999</v>
      </c>
      <c r="H55" s="93">
        <f t="shared" si="10"/>
        <v>237.063805</v>
      </c>
      <c r="I55" s="96">
        <f t="shared" si="8"/>
        <v>0.65186361216005795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977.763687</v>
      </c>
      <c r="E60" s="92">
        <v>307.50579099999999</v>
      </c>
      <c r="F60" s="96">
        <f t="shared" ref="F60:F71" si="11">+E60/D60</f>
        <v>0.31449909123082415</v>
      </c>
      <c r="G60" s="93">
        <v>597.947901</v>
      </c>
      <c r="H60" s="93">
        <v>292.978632</v>
      </c>
      <c r="I60" s="96">
        <f t="shared" ref="I60:I71" si="12">+H60/G60</f>
        <v>0.48997351025068653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67</v>
      </c>
      <c r="D61" s="95">
        <v>542.45875899999999</v>
      </c>
      <c r="E61" s="92">
        <v>212.24615</v>
      </c>
      <c r="F61" s="96">
        <f t="shared" si="11"/>
        <v>0.39126688707408264</v>
      </c>
      <c r="G61" s="93">
        <v>366.91713299999998</v>
      </c>
      <c r="H61" s="93">
        <v>183.434438</v>
      </c>
      <c r="I61" s="96">
        <f t="shared" si="12"/>
        <v>0.49993423992005304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74</v>
      </c>
      <c r="D62" s="95">
        <v>471.19112100000001</v>
      </c>
      <c r="E62" s="92">
        <v>171.599232</v>
      </c>
      <c r="F62" s="96">
        <f t="shared" si="11"/>
        <v>0.36418180299284542</v>
      </c>
      <c r="G62" s="93">
        <v>232.80952099999999</v>
      </c>
      <c r="H62" s="93">
        <v>75.427137999999999</v>
      </c>
      <c r="I62" s="96">
        <f t="shared" si="12"/>
        <v>0.32398648335348795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68</v>
      </c>
      <c r="D63" s="95">
        <v>447.21835499999997</v>
      </c>
      <c r="E63" s="92">
        <v>167.96742399999999</v>
      </c>
      <c r="F63" s="96">
        <f t="shared" si="11"/>
        <v>0.37558258090726176</v>
      </c>
      <c r="G63" s="93">
        <v>436.92383599999999</v>
      </c>
      <c r="H63" s="93">
        <v>225.97935100000001</v>
      </c>
      <c r="I63" s="96">
        <f t="shared" si="12"/>
        <v>0.51720536253828919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63</v>
      </c>
      <c r="D64" s="95">
        <v>403.98977400000001</v>
      </c>
      <c r="E64" s="92">
        <v>178.03432900000001</v>
      </c>
      <c r="F64" s="96">
        <f t="shared" si="11"/>
        <v>0.44069018687586881</v>
      </c>
      <c r="G64" s="93">
        <v>430.45204999999999</v>
      </c>
      <c r="H64" s="93">
        <v>273.35694000000001</v>
      </c>
      <c r="I64" s="96">
        <f t="shared" si="12"/>
        <v>0.63504620317175864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69</v>
      </c>
      <c r="D65" s="95">
        <v>234.00322600000001</v>
      </c>
      <c r="E65" s="92">
        <v>80.996737999999993</v>
      </c>
      <c r="F65" s="96">
        <f t="shared" si="11"/>
        <v>0.34613513405152796</v>
      </c>
      <c r="G65" s="93">
        <v>143.74469199999999</v>
      </c>
      <c r="H65" s="93">
        <v>59.513406000000003</v>
      </c>
      <c r="I65" s="96">
        <f t="shared" si="12"/>
        <v>0.41402159044592762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75</v>
      </c>
      <c r="D66" s="95">
        <v>160.63511299999999</v>
      </c>
      <c r="E66" s="92">
        <v>56.473869999999998</v>
      </c>
      <c r="F66" s="96">
        <f t="shared" si="11"/>
        <v>0.35156616100491056</v>
      </c>
      <c r="G66" s="93">
        <v>84.334233999999995</v>
      </c>
      <c r="H66" s="93">
        <v>46.542009</v>
      </c>
      <c r="I66" s="96">
        <f t="shared" si="12"/>
        <v>0.55187563569973264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65</v>
      </c>
      <c r="D67" s="95">
        <v>158.828148</v>
      </c>
      <c r="E67" s="92">
        <v>29.045832000000001</v>
      </c>
      <c r="F67" s="96">
        <f t="shared" si="11"/>
        <v>0.18287584641483071</v>
      </c>
      <c r="G67" s="93">
        <v>35.413285000000002</v>
      </c>
      <c r="H67" s="93">
        <v>19.218219999999999</v>
      </c>
      <c r="I67" s="96">
        <f t="shared" si="12"/>
        <v>0.54268391085435874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66</v>
      </c>
      <c r="D68" s="95">
        <v>95.785193000000007</v>
      </c>
      <c r="E68" s="92">
        <v>24.556463000000001</v>
      </c>
      <c r="F68" s="96">
        <f t="shared" si="11"/>
        <v>0.25637013645731233</v>
      </c>
      <c r="G68" s="93">
        <v>88.272540000000006</v>
      </c>
      <c r="H68" s="93">
        <v>20.700222</v>
      </c>
      <c r="I68" s="96">
        <f t="shared" si="12"/>
        <v>0.23450352737102612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76</v>
      </c>
      <c r="D69" s="95">
        <v>83.342611000000005</v>
      </c>
      <c r="E69" s="92">
        <v>35.881863000000003</v>
      </c>
      <c r="F69" s="96">
        <f t="shared" si="11"/>
        <v>0.430534423741536</v>
      </c>
      <c r="G69" s="93">
        <v>42.261969999999998</v>
      </c>
      <c r="H69" s="93">
        <v>18.614512999999999</v>
      </c>
      <c r="I69" s="96">
        <f t="shared" si="12"/>
        <v>0.44045540233926622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157.677537</v>
      </c>
      <c r="E70" s="92">
        <v>53.322110000000002</v>
      </c>
      <c r="F70" s="96">
        <f t="shared" si="11"/>
        <v>0.33817188557429079</v>
      </c>
      <c r="G70" s="93">
        <v>62.644366000000446</v>
      </c>
      <c r="H70" s="93">
        <v>32.299235999999837</v>
      </c>
      <c r="I70" s="96">
        <f t="shared" si="12"/>
        <v>0.51559682158806763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3732.8935240000001</v>
      </c>
      <c r="E71" s="92">
        <f t="shared" si="13"/>
        <v>1317.6298020000002</v>
      </c>
      <c r="F71" s="96">
        <f t="shared" si="11"/>
        <v>0.35297813707477182</v>
      </c>
      <c r="G71" s="93">
        <f t="shared" ref="G71:H71" si="14">SUM(G60:G70)</f>
        <v>2521.721528</v>
      </c>
      <c r="H71" s="93">
        <f t="shared" si="14"/>
        <v>1248.0641049999999</v>
      </c>
      <c r="I71" s="96">
        <f t="shared" si="12"/>
        <v>0.4949254273884281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110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110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110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91</v>
      </c>
      <c r="D80" s="95">
        <v>1041.509908</v>
      </c>
      <c r="E80" s="92">
        <v>789.78436799999997</v>
      </c>
      <c r="F80" s="96">
        <f t="shared" ref="F80:F87" si="15">+E80/D80</f>
        <v>0.75830710964297421</v>
      </c>
      <c r="G80" s="93">
        <v>1402.091187</v>
      </c>
      <c r="H80" s="93">
        <v>1078.400046</v>
      </c>
      <c r="I80" s="96">
        <f t="shared" ref="I80:I87" si="16">+H80/G80</f>
        <v>0.76913688353423759</v>
      </c>
      <c r="J80" s="104">
        <f>+D80/$D$87</f>
        <v>0.61804178864249193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90</v>
      </c>
      <c r="D81" s="95">
        <v>412.17084599999998</v>
      </c>
      <c r="E81" s="92">
        <v>330.19068099999998</v>
      </c>
      <c r="F81" s="96">
        <f t="shared" si="15"/>
        <v>0.80110149517950136</v>
      </c>
      <c r="G81" s="93">
        <v>27.414743000000001</v>
      </c>
      <c r="H81" s="93">
        <v>21.366986000000001</v>
      </c>
      <c r="I81" s="96">
        <f t="shared" si="16"/>
        <v>0.77939764016755508</v>
      </c>
      <c r="J81" s="104">
        <f t="shared" ref="J81:J86" si="17">+D81/$D$87</f>
        <v>0.2445860619581634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92</v>
      </c>
      <c r="D82" s="95">
        <v>203.32180299999999</v>
      </c>
      <c r="E82" s="92">
        <v>68.264945999999995</v>
      </c>
      <c r="F82" s="96">
        <f t="shared" si="15"/>
        <v>0.33574828175215421</v>
      </c>
      <c r="G82" s="93">
        <v>153.52972700000001</v>
      </c>
      <c r="H82" s="93">
        <v>64.291762000000006</v>
      </c>
      <c r="I82" s="96">
        <f t="shared" si="16"/>
        <v>0.41875774324799003</v>
      </c>
      <c r="J82" s="104">
        <f t="shared" si="17"/>
        <v>0.12065307284252583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93</v>
      </c>
      <c r="D83" s="95">
        <v>23.125267000000001</v>
      </c>
      <c r="E83" s="92">
        <v>15.890699</v>
      </c>
      <c r="F83" s="96">
        <f t="shared" si="15"/>
        <v>0.68715742827963888</v>
      </c>
      <c r="G83" s="93">
        <v>5.988162</v>
      </c>
      <c r="H83" s="93">
        <v>4.412058</v>
      </c>
      <c r="I83" s="96">
        <f t="shared" si="16"/>
        <v>0.73679669988888075</v>
      </c>
      <c r="J83" s="104">
        <f t="shared" si="17"/>
        <v>1.3722751238114186E-2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5.0493389999999998</v>
      </c>
      <c r="E84" s="92">
        <v>3.847826</v>
      </c>
      <c r="F84" s="96">
        <f t="shared" si="15"/>
        <v>0.76204548753807189</v>
      </c>
      <c r="G84" s="93">
        <v>10.57188</v>
      </c>
      <c r="H84" s="93">
        <v>7.6357530000000002</v>
      </c>
      <c r="I84" s="96">
        <f t="shared" si="16"/>
        <v>0.72227011657340034</v>
      </c>
      <c r="J84" s="104">
        <f t="shared" si="17"/>
        <v>2.996325318704785E-3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>SUM(D80:D86)</f>
        <v>1685.1771629999998</v>
      </c>
      <c r="E87" s="92">
        <f t="shared" ref="E87" si="18">SUM(E80:E86)</f>
        <v>1207.9785199999999</v>
      </c>
      <c r="F87" s="96">
        <f t="shared" si="15"/>
        <v>0.71682583085182716</v>
      </c>
      <c r="G87" s="95">
        <f t="shared" ref="G87" si="19">SUM(G80:G86)</f>
        <v>1599.5956990000002</v>
      </c>
      <c r="H87" s="92">
        <f t="shared" ref="H87" si="20">SUM(H80:H86)</f>
        <v>1176.1066049999999</v>
      </c>
      <c r="I87" s="96">
        <f t="shared" si="16"/>
        <v>0.73525241767982508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704.35508000000004</v>
      </c>
      <c r="E92" s="92">
        <v>263.42841499999997</v>
      </c>
      <c r="F92" s="96">
        <f t="shared" ref="F92:F99" si="21">+E92/D92</f>
        <v>0.37399945351427005</v>
      </c>
      <c r="G92" s="93">
        <v>254.643134</v>
      </c>
      <c r="H92" s="93">
        <v>177.53555900000001</v>
      </c>
      <c r="I92" s="96">
        <f t="shared" ref="I92:I99" si="22">+H92/G92</f>
        <v>0.69719358307929091</v>
      </c>
      <c r="J92" s="104">
        <f>+D92/$D$99</f>
        <v>0.7640572762665675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94</v>
      </c>
      <c r="D93" s="95">
        <v>121.714705</v>
      </c>
      <c r="E93" s="92">
        <v>3.0951930000000001</v>
      </c>
      <c r="F93" s="96">
        <f t="shared" si="21"/>
        <v>2.5429901834786522E-2</v>
      </c>
      <c r="G93" s="93">
        <v>0.73726000000000003</v>
      </c>
      <c r="H93" s="93">
        <v>0.46549699999999999</v>
      </c>
      <c r="I93" s="96">
        <f t="shared" si="22"/>
        <v>0.63138784146705362</v>
      </c>
      <c r="J93" s="104">
        <f t="shared" ref="J93:J98" si="23">+D93/$D$99</f>
        <v>0.13203142651273098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91</v>
      </c>
      <c r="D94" s="95">
        <v>81.835049999999995</v>
      </c>
      <c r="E94" s="92">
        <v>19.397525999999999</v>
      </c>
      <c r="F94" s="96">
        <f t="shared" si="21"/>
        <v>0.23703200523492074</v>
      </c>
      <c r="G94" s="93">
        <v>89.646484000000001</v>
      </c>
      <c r="H94" s="93">
        <v>52.788072</v>
      </c>
      <c r="I94" s="96">
        <f t="shared" si="22"/>
        <v>0.58884709856551654</v>
      </c>
      <c r="J94" s="104">
        <f t="shared" si="23"/>
        <v>8.8771511956921442E-2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90</v>
      </c>
      <c r="D95" s="95">
        <v>8.9270259999999997</v>
      </c>
      <c r="E95" s="92">
        <v>6.8804889999999999</v>
      </c>
      <c r="F95" s="96">
        <f t="shared" si="21"/>
        <v>0.77074817526015948</v>
      </c>
      <c r="G95" s="93">
        <v>15.397691</v>
      </c>
      <c r="H95" s="93">
        <v>3.2359119999999999</v>
      </c>
      <c r="I95" s="96">
        <f t="shared" si="22"/>
        <v>0.21015566554751616</v>
      </c>
      <c r="J95" s="104">
        <f t="shared" si="23"/>
        <v>9.6836941542621235E-3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93</v>
      </c>
      <c r="D96" s="95">
        <v>5.0297609999999997</v>
      </c>
      <c r="E96" s="92">
        <v>2.6898240000000002</v>
      </c>
      <c r="F96" s="96">
        <f t="shared" si="21"/>
        <v>0.53478167252877429</v>
      </c>
      <c r="G96" s="93">
        <v>3.2462979999999999</v>
      </c>
      <c r="H96" s="93">
        <v>3.0387659999999999</v>
      </c>
      <c r="I96" s="96">
        <f t="shared" si="22"/>
        <v>0.93607118015659685</v>
      </c>
      <c r="J96" s="104">
        <f t="shared" si="23"/>
        <v>5.4560911095179526E-3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3"/>
      <c r="H97" s="93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3"/>
      <c r="H98" s="93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>SUM(D92:D98)</f>
        <v>921.86162200000001</v>
      </c>
      <c r="E99" s="92">
        <f t="shared" ref="E99" si="24">SUM(E92:E98)</f>
        <v>295.49144699999994</v>
      </c>
      <c r="F99" s="96">
        <f t="shared" si="21"/>
        <v>0.32053774660770068</v>
      </c>
      <c r="G99" s="95">
        <f t="shared" ref="G99:H99" si="25">SUM(G92:G98)</f>
        <v>363.67086700000004</v>
      </c>
      <c r="H99" s="92">
        <f t="shared" si="25"/>
        <v>237.06380600000003</v>
      </c>
      <c r="I99" s="96">
        <f t="shared" si="22"/>
        <v>0.65186361490979694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2985.3283820000001</v>
      </c>
      <c r="E104" s="92">
        <v>1029.7285629999999</v>
      </c>
      <c r="F104" s="96">
        <f t="shared" ref="F104:F111" si="26">+E104/D104</f>
        <v>0.34492974682742955</v>
      </c>
      <c r="G104" s="93">
        <v>1679.2760699999999</v>
      </c>
      <c r="H104" s="93">
        <v>712.65673400000003</v>
      </c>
      <c r="I104" s="96">
        <f t="shared" ref="I104:I111" si="27">+H104/G104</f>
        <v>0.42438330821923764</v>
      </c>
      <c r="J104" s="104">
        <f>+D104/$D$111</f>
        <v>0.7997357446191119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91</v>
      </c>
      <c r="D105" s="95">
        <v>532.56647399999997</v>
      </c>
      <c r="E105" s="92">
        <v>234.899666</v>
      </c>
      <c r="F105" s="96">
        <f t="shared" si="26"/>
        <v>0.44107107275400892</v>
      </c>
      <c r="G105" s="93">
        <v>759.70384799999999</v>
      </c>
      <c r="H105" s="93">
        <v>485.751734</v>
      </c>
      <c r="I105" s="96">
        <f t="shared" si="27"/>
        <v>0.63939617428395601</v>
      </c>
      <c r="J105" s="104">
        <f t="shared" ref="J105:J110" si="28">+D105/$D$111</f>
        <v>0.14266854132751311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90</v>
      </c>
      <c r="D106" s="95">
        <v>174.98932199999999</v>
      </c>
      <c r="E106" s="92">
        <v>40.485872999999998</v>
      </c>
      <c r="F106" s="96">
        <f t="shared" si="26"/>
        <v>0.23136196276021917</v>
      </c>
      <c r="G106" s="93">
        <v>49.969707999999997</v>
      </c>
      <c r="H106" s="93">
        <v>32.828425000000003</v>
      </c>
      <c r="I106" s="96">
        <f t="shared" si="27"/>
        <v>0.65696651659441363</v>
      </c>
      <c r="J106" s="104">
        <f t="shared" si="28"/>
        <v>4.6877662294661261E-2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93</v>
      </c>
      <c r="D107" s="95">
        <v>32.477030999999997</v>
      </c>
      <c r="E107" s="92">
        <v>8.6775909999999996</v>
      </c>
      <c r="F107" s="96">
        <f t="shared" si="26"/>
        <v>0.26719163460477652</v>
      </c>
      <c r="G107" s="93">
        <v>23.714261</v>
      </c>
      <c r="H107" s="93">
        <v>13.592362</v>
      </c>
      <c r="I107" s="96">
        <f t="shared" si="27"/>
        <v>0.57317248890867822</v>
      </c>
      <c r="J107" s="104">
        <f t="shared" si="28"/>
        <v>8.700229672021045E-3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94</v>
      </c>
      <c r="D108" s="95">
        <v>7.5323149999999996</v>
      </c>
      <c r="E108" s="92">
        <v>3.8381099999999999</v>
      </c>
      <c r="F108" s="96">
        <f t="shared" si="26"/>
        <v>0.50955250809346131</v>
      </c>
      <c r="G108" s="93">
        <v>9.0576410000000003</v>
      </c>
      <c r="H108" s="93">
        <v>3.2348509999999999</v>
      </c>
      <c r="I108" s="96">
        <f t="shared" si="27"/>
        <v>0.35714056231639119</v>
      </c>
      <c r="J108" s="104">
        <f t="shared" si="28"/>
        <v>2.0178220866928754E-3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>SUM(D104:D110)</f>
        <v>3732.8935239999996</v>
      </c>
      <c r="E111" s="92">
        <f t="shared" ref="E111" si="29">SUM(E104:E110)</f>
        <v>1317.6298029999998</v>
      </c>
      <c r="F111" s="96">
        <f t="shared" si="26"/>
        <v>0.35297813734266048</v>
      </c>
      <c r="G111" s="95">
        <f t="shared" ref="G111:H111" si="30">SUM(G104:G110)</f>
        <v>2521.721528</v>
      </c>
      <c r="H111" s="92">
        <f t="shared" si="30"/>
        <v>1248.064106</v>
      </c>
      <c r="I111" s="96">
        <f t="shared" si="27"/>
        <v>0.49492542778498261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G13:I13"/>
    <mergeCell ref="J13:L13"/>
    <mergeCell ref="B2:P3"/>
    <mergeCell ref="C8:O8"/>
    <mergeCell ref="E11:L11"/>
    <mergeCell ref="E12:L12"/>
    <mergeCell ref="N11:P13"/>
    <mergeCell ref="E17:F17"/>
    <mergeCell ref="E15:F15"/>
    <mergeCell ref="E16:F16"/>
    <mergeCell ref="E18:F18"/>
    <mergeCell ref="E13:F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C7" sqref="C7"/>
    </sheetView>
  </sheetViews>
  <sheetFormatPr baseColWidth="10" defaultColWidth="8.85546875" defaultRowHeight="11.25" x14ac:dyDescent="0.2"/>
  <cols>
    <col min="1" max="1" width="158" style="62" customWidth="1"/>
    <col min="2" max="3" width="15" style="62" bestFit="1" customWidth="1"/>
    <col min="4" max="4" width="11.28515625" style="62" bestFit="1" customWidth="1"/>
    <col min="5" max="16384" width="8.85546875" style="62"/>
  </cols>
  <sheetData>
    <row r="1" spans="1:4" x14ac:dyDescent="0.2">
      <c r="A1" s="207" t="s">
        <v>54</v>
      </c>
      <c r="B1" s="207"/>
      <c r="C1" s="207"/>
      <c r="D1" s="207"/>
    </row>
    <row r="3" spans="1:4" x14ac:dyDescent="0.2">
      <c r="A3" s="208" t="s">
        <v>52</v>
      </c>
      <c r="B3" s="208"/>
      <c r="C3" s="208"/>
      <c r="D3" s="208"/>
    </row>
    <row r="4" spans="1:4" x14ac:dyDescent="0.2">
      <c r="A4" s="208" t="s">
        <v>53</v>
      </c>
      <c r="B4" s="208"/>
      <c r="C4" s="208"/>
      <c r="D4" s="208"/>
    </row>
    <row r="5" spans="1:4" x14ac:dyDescent="0.2">
      <c r="A5" s="76" t="s">
        <v>49</v>
      </c>
      <c r="B5" s="74"/>
      <c r="C5" s="74"/>
      <c r="D5" s="75"/>
    </row>
    <row r="6" spans="1:4" x14ac:dyDescent="0.2">
      <c r="A6" s="76" t="s">
        <v>48</v>
      </c>
      <c r="B6" s="74"/>
      <c r="C6" s="74"/>
      <c r="D6" s="75"/>
    </row>
    <row r="7" spans="1:4" x14ac:dyDescent="0.2">
      <c r="A7" s="76" t="s">
        <v>47</v>
      </c>
      <c r="B7" s="74"/>
      <c r="C7" s="74"/>
      <c r="D7" s="75"/>
    </row>
    <row r="8" spans="1:4" x14ac:dyDescent="0.2">
      <c r="A8" s="76"/>
      <c r="B8" s="74"/>
      <c r="C8" s="74"/>
      <c r="D8" s="75"/>
    </row>
    <row r="9" spans="1:4" x14ac:dyDescent="0.2">
      <c r="A9" s="76"/>
      <c r="B9" s="74"/>
      <c r="C9" s="74"/>
      <c r="D9" s="75"/>
    </row>
    <row r="10" spans="1:4" x14ac:dyDescent="0.2">
      <c r="A10" s="77" t="s">
        <v>51</v>
      </c>
      <c r="B10" s="74"/>
      <c r="C10" s="74"/>
      <c r="D10" s="75"/>
    </row>
    <row r="11" spans="1:4" x14ac:dyDescent="0.2">
      <c r="A11" s="78" t="s">
        <v>45</v>
      </c>
      <c r="B11" s="79">
        <v>69091780</v>
      </c>
      <c r="C11" s="80">
        <v>0</v>
      </c>
      <c r="D11" s="80" t="s">
        <v>50</v>
      </c>
    </row>
    <row r="12" spans="1:4" x14ac:dyDescent="0.2">
      <c r="A12" s="81" t="s">
        <v>22</v>
      </c>
      <c r="B12" s="82" t="s">
        <v>12</v>
      </c>
      <c r="C12" s="83" t="s">
        <v>42</v>
      </c>
      <c r="D12" s="81" t="s">
        <v>43</v>
      </c>
    </row>
    <row r="13" spans="1:4" ht="22.5" x14ac:dyDescent="0.2">
      <c r="A13" s="78" t="s">
        <v>33</v>
      </c>
      <c r="B13" s="79">
        <v>39813547</v>
      </c>
      <c r="C13" s="80">
        <v>0</v>
      </c>
      <c r="D13" s="80" t="s">
        <v>28</v>
      </c>
    </row>
    <row r="14" spans="1:4" x14ac:dyDescent="0.2">
      <c r="A14" s="78" t="s">
        <v>31</v>
      </c>
      <c r="B14" s="84">
        <v>29278233</v>
      </c>
      <c r="C14" s="85">
        <v>0</v>
      </c>
      <c r="D14" s="85" t="s">
        <v>28</v>
      </c>
    </row>
    <row r="17" spans="1:4" x14ac:dyDescent="0.2">
      <c r="A17" s="77" t="s">
        <v>46</v>
      </c>
      <c r="B17" s="74"/>
      <c r="C17" s="74"/>
      <c r="D17" s="75"/>
    </row>
    <row r="18" spans="1:4" ht="12" thickBot="1" x14ac:dyDescent="0.25">
      <c r="A18" s="66" t="s">
        <v>45</v>
      </c>
      <c r="B18" s="68">
        <v>15125613</v>
      </c>
      <c r="C18" s="68">
        <v>5768788</v>
      </c>
      <c r="D18" s="67" t="s">
        <v>44</v>
      </c>
    </row>
    <row r="19" spans="1:4" ht="12" thickBot="1" x14ac:dyDescent="0.25">
      <c r="A19" s="72" t="s">
        <v>22</v>
      </c>
      <c r="B19" s="73" t="s">
        <v>12</v>
      </c>
      <c r="C19" s="69" t="s">
        <v>42</v>
      </c>
      <c r="D19" s="72" t="s">
        <v>43</v>
      </c>
    </row>
    <row r="20" spans="1:4" ht="12" thickBot="1" x14ac:dyDescent="0.25">
      <c r="A20" s="63" t="s">
        <v>41</v>
      </c>
      <c r="B20" s="64">
        <v>3945422</v>
      </c>
      <c r="C20" s="64">
        <v>483787</v>
      </c>
      <c r="D20" s="65" t="s">
        <v>40</v>
      </c>
    </row>
    <row r="21" spans="1:4" ht="12" thickBot="1" x14ac:dyDescent="0.25">
      <c r="A21" s="63" t="s">
        <v>39</v>
      </c>
      <c r="B21" s="70">
        <v>0</v>
      </c>
      <c r="C21" s="70">
        <v>0</v>
      </c>
      <c r="D21" s="70" t="s">
        <v>28</v>
      </c>
    </row>
    <row r="22" spans="1:4" ht="12" thickBot="1" x14ac:dyDescent="0.25">
      <c r="A22" s="63" t="s">
        <v>38</v>
      </c>
      <c r="B22" s="71">
        <v>883281</v>
      </c>
      <c r="C22" s="71">
        <v>882297</v>
      </c>
      <c r="D22" s="70" t="s">
        <v>37</v>
      </c>
    </row>
    <row r="23" spans="1:4" ht="12" thickBot="1" x14ac:dyDescent="0.25">
      <c r="A23" s="63" t="s">
        <v>36</v>
      </c>
      <c r="B23" s="70">
        <v>0</v>
      </c>
      <c r="C23" s="70">
        <v>0</v>
      </c>
      <c r="D23" s="70" t="s">
        <v>28</v>
      </c>
    </row>
    <row r="24" spans="1:4" ht="23.25" thickBot="1" x14ac:dyDescent="0.25">
      <c r="A24" s="63" t="s">
        <v>35</v>
      </c>
      <c r="B24" s="70">
        <v>0</v>
      </c>
      <c r="C24" s="70"/>
      <c r="D24" s="70" t="s">
        <v>28</v>
      </c>
    </row>
    <row r="25" spans="1:4" ht="12" thickBot="1" x14ac:dyDescent="0.25">
      <c r="A25" s="63" t="s">
        <v>34</v>
      </c>
      <c r="B25" s="71">
        <v>8523</v>
      </c>
      <c r="C25" s="70"/>
      <c r="D25" s="70"/>
    </row>
    <row r="26" spans="1:4" ht="23.25" thickBot="1" x14ac:dyDescent="0.25">
      <c r="A26" s="63" t="s">
        <v>33</v>
      </c>
      <c r="B26" s="71">
        <v>1513510</v>
      </c>
      <c r="C26" s="71">
        <v>1361910</v>
      </c>
      <c r="D26" s="70" t="s">
        <v>32</v>
      </c>
    </row>
    <row r="27" spans="1:4" ht="12" thickBot="1" x14ac:dyDescent="0.25">
      <c r="A27" s="63" t="s">
        <v>31</v>
      </c>
      <c r="B27" s="71">
        <v>1532948</v>
      </c>
      <c r="C27" s="71">
        <v>1505718</v>
      </c>
      <c r="D27" s="70" t="s">
        <v>30</v>
      </c>
    </row>
    <row r="28" spans="1:4" ht="12" thickBot="1" x14ac:dyDescent="0.25">
      <c r="A28" s="63" t="s">
        <v>29</v>
      </c>
      <c r="B28" s="71">
        <v>5399650</v>
      </c>
      <c r="C28" s="70">
        <v>0</v>
      </c>
      <c r="D28" s="70" t="s">
        <v>28</v>
      </c>
    </row>
    <row r="29" spans="1:4" ht="12" thickBot="1" x14ac:dyDescent="0.25">
      <c r="A29" s="63" t="s">
        <v>27</v>
      </c>
      <c r="B29" s="71">
        <v>1410519</v>
      </c>
      <c r="C29" s="71">
        <v>1306085</v>
      </c>
      <c r="D29" s="70" t="s">
        <v>26</v>
      </c>
    </row>
    <row r="30" spans="1:4" ht="23.25" thickBot="1" x14ac:dyDescent="0.25">
      <c r="A30" s="63" t="s">
        <v>25</v>
      </c>
      <c r="B30" s="71">
        <v>215880</v>
      </c>
      <c r="C30" s="71">
        <v>114495</v>
      </c>
      <c r="D30" s="70" t="s">
        <v>23</v>
      </c>
    </row>
    <row r="31" spans="1:4" ht="23.25" thickBot="1" x14ac:dyDescent="0.25">
      <c r="A31" s="63" t="s">
        <v>24</v>
      </c>
      <c r="B31" s="71">
        <v>215880</v>
      </c>
      <c r="C31" s="71">
        <v>114495</v>
      </c>
      <c r="D31" s="70" t="s">
        <v>23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1" zoomScale="85" zoomScaleNormal="85" workbookViewId="0">
      <selection activeCell="L26" sqref="L26:M27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344.31762800000007</v>
      </c>
      <c r="H15" s="152">
        <f>+E39</f>
        <v>179.302819</v>
      </c>
      <c r="I15" s="153">
        <f>+H15/G15</f>
        <v>0.52074829871911166</v>
      </c>
      <c r="J15" s="152">
        <f t="shared" ref="J15:K15" si="0">+G39</f>
        <v>350.29942</v>
      </c>
      <c r="K15" s="152">
        <f t="shared" si="0"/>
        <v>265.23874799999999</v>
      </c>
      <c r="L15" s="153">
        <f t="shared" ref="L15:L18" si="1">+K15/J15</f>
        <v>0.75717723997373443</v>
      </c>
      <c r="M15" s="88"/>
      <c r="N15" s="49"/>
      <c r="O15" s="50">
        <f>(I15-L15)*100</f>
        <v>-23.642894125462277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507.56208099999998</v>
      </c>
      <c r="H16" s="152">
        <f>E55</f>
        <v>327.33635600000002</v>
      </c>
      <c r="I16" s="153">
        <f t="shared" ref="I16:I18" si="2">+H16/G16</f>
        <v>0.64491885476369937</v>
      </c>
      <c r="J16" s="152">
        <f>G55</f>
        <v>306.71355699999998</v>
      </c>
      <c r="K16" s="152">
        <f>H55</f>
        <v>234.341612</v>
      </c>
      <c r="L16" s="153">
        <f t="shared" si="1"/>
        <v>0.76404060613466795</v>
      </c>
      <c r="M16" s="88"/>
      <c r="N16" s="49"/>
      <c r="O16" s="50">
        <f>(I16-L16)*100</f>
        <v>-11.91217513709686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152">
        <f>+D71</f>
        <v>1103.596217</v>
      </c>
      <c r="H17" s="152">
        <f>+E71</f>
        <v>653.89889300000004</v>
      </c>
      <c r="I17" s="153">
        <f t="shared" si="2"/>
        <v>0.59251643212184013</v>
      </c>
      <c r="J17" s="152">
        <f>+G71</f>
        <v>845.94548099999997</v>
      </c>
      <c r="K17" s="152">
        <f>+H71</f>
        <v>546.78092100000003</v>
      </c>
      <c r="L17" s="153">
        <f t="shared" si="1"/>
        <v>0.64635479860196809</v>
      </c>
      <c r="M17" s="88"/>
      <c r="N17" s="49"/>
      <c r="O17" s="50">
        <f>(I17-L17)*100</f>
        <v>-5.3838366480127959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1955.4759260000001</v>
      </c>
      <c r="H18" s="154">
        <f>SUM(H15:H17)</f>
        <v>1160.5380680000001</v>
      </c>
      <c r="I18" s="153">
        <f t="shared" si="2"/>
        <v>0.59348113294031934</v>
      </c>
      <c r="J18" s="154">
        <f>SUM(J15:J17)</f>
        <v>1502.9584580000001</v>
      </c>
      <c r="K18" s="154">
        <f>SUM(K15:K17)</f>
        <v>1046.361281</v>
      </c>
      <c r="L18" s="153">
        <f t="shared" si="1"/>
        <v>0.69620106625728173</v>
      </c>
      <c r="M18" s="89"/>
      <c r="N18" s="51"/>
      <c r="O18" s="50">
        <f>(I18-L18)*100</f>
        <v>-10.271993331696239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166.578136</v>
      </c>
      <c r="E28" s="92">
        <v>114.547405</v>
      </c>
      <c r="F28" s="96">
        <f>+E28/D28</f>
        <v>0.68764969851745728</v>
      </c>
      <c r="G28" s="93">
        <v>206.735073</v>
      </c>
      <c r="H28" s="93">
        <v>170.23394999999999</v>
      </c>
      <c r="I28" s="96">
        <f t="shared" ref="I28:I39" si="3">+H28/G28</f>
        <v>0.82344010394404632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63</v>
      </c>
      <c r="D29" s="95">
        <v>78.386621000000005</v>
      </c>
      <c r="E29" s="92">
        <v>15.063518</v>
      </c>
      <c r="F29" s="96">
        <f t="shared" ref="F29:F39" si="4">+E29/D29</f>
        <v>0.19216950300740734</v>
      </c>
      <c r="G29" s="93">
        <v>35.122971</v>
      </c>
      <c r="H29" s="93">
        <v>21.942754999999998</v>
      </c>
      <c r="I29" s="96">
        <f t="shared" si="3"/>
        <v>0.62474085691668846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67</v>
      </c>
      <c r="D30" s="95">
        <v>38.652171000000003</v>
      </c>
      <c r="E30" s="92">
        <v>27.797794</v>
      </c>
      <c r="F30" s="96">
        <f t="shared" si="4"/>
        <v>0.71917807669846012</v>
      </c>
      <c r="G30" s="93">
        <v>43.469591999999999</v>
      </c>
      <c r="H30" s="93">
        <v>32.512428</v>
      </c>
      <c r="I30" s="96">
        <f t="shared" si="3"/>
        <v>0.74793497026611155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65</v>
      </c>
      <c r="D31" s="95">
        <v>34.230414000000003</v>
      </c>
      <c r="E31" s="92">
        <v>3.1817150000000001</v>
      </c>
      <c r="F31" s="96">
        <f t="shared" si="4"/>
        <v>9.2949942118725176E-2</v>
      </c>
      <c r="G31" s="93">
        <v>20.928176000000001</v>
      </c>
      <c r="H31" s="93">
        <v>14.101191999999999</v>
      </c>
      <c r="I31" s="96">
        <f t="shared" si="3"/>
        <v>0.67378982286846212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79</v>
      </c>
      <c r="D32" s="95">
        <v>9.4130470000000006</v>
      </c>
      <c r="E32" s="92">
        <v>5.7155779999999998</v>
      </c>
      <c r="F32" s="96">
        <f t="shared" si="4"/>
        <v>0.60719743564437734</v>
      </c>
      <c r="G32" s="93">
        <v>15.253000999999999</v>
      </c>
      <c r="H32" s="93">
        <v>1.118962</v>
      </c>
      <c r="I32" s="96">
        <f t="shared" si="3"/>
        <v>7.3360121067323078E-2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70</v>
      </c>
      <c r="D33" s="95">
        <v>8.2553599999999996</v>
      </c>
      <c r="E33" s="92">
        <v>6.3131180000000002</v>
      </c>
      <c r="F33" s="96">
        <f t="shared" si="4"/>
        <v>0.76472958175052341</v>
      </c>
      <c r="G33" s="93">
        <v>17.234408999999999</v>
      </c>
      <c r="H33" s="93">
        <v>16.108696999999999</v>
      </c>
      <c r="I33" s="96">
        <f t="shared" si="3"/>
        <v>0.93468229748986464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76</v>
      </c>
      <c r="D34" s="95">
        <v>6.059056</v>
      </c>
      <c r="E34" s="92">
        <v>5.6616080000000002</v>
      </c>
      <c r="F34" s="96">
        <f t="shared" si="4"/>
        <v>0.93440430324459789</v>
      </c>
      <c r="G34" s="93">
        <v>2.4671690000000002</v>
      </c>
      <c r="H34" s="93">
        <v>0.82954700000000003</v>
      </c>
      <c r="I34" s="96">
        <f t="shared" si="3"/>
        <v>0.33623436416394659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68</v>
      </c>
      <c r="D35" s="95">
        <v>1.495242</v>
      </c>
      <c r="E35" s="92">
        <v>0.65437900000000004</v>
      </c>
      <c r="F35" s="96">
        <f t="shared" si="4"/>
        <v>0.43764086348564318</v>
      </c>
      <c r="G35" s="93">
        <v>4.2531280000000002</v>
      </c>
      <c r="H35" s="93">
        <v>4.2028350000000003</v>
      </c>
      <c r="I35" s="96">
        <f t="shared" si="3"/>
        <v>0.98817505609988698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69</v>
      </c>
      <c r="D36" s="95">
        <v>0.43862299999999999</v>
      </c>
      <c r="E36" s="92">
        <v>1.5565000000000001E-2</v>
      </c>
      <c r="F36" s="96">
        <f t="shared" si="4"/>
        <v>3.5486055222822332E-2</v>
      </c>
      <c r="G36" s="93">
        <v>0.26736599999999999</v>
      </c>
      <c r="H36" s="93">
        <v>0.20198099999999999</v>
      </c>
      <c r="I36" s="96">
        <f t="shared" si="3"/>
        <v>0.75544758869863782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74</v>
      </c>
      <c r="D37" s="95">
        <v>0.40550000000000003</v>
      </c>
      <c r="E37" s="92">
        <v>0.22472700000000001</v>
      </c>
      <c r="F37" s="96">
        <f t="shared" si="4"/>
        <v>0.55419728729963003</v>
      </c>
      <c r="G37" s="93">
        <v>1.6146689999999999</v>
      </c>
      <c r="H37" s="93">
        <v>1.537326</v>
      </c>
      <c r="I37" s="96">
        <f t="shared" si="3"/>
        <v>0.95209978020262975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0.40345799999999998</v>
      </c>
      <c r="E38" s="92">
        <v>0.127412</v>
      </c>
      <c r="F38" s="96">
        <f t="shared" si="4"/>
        <v>0.31579990977995231</v>
      </c>
      <c r="G38" s="93">
        <v>2.9538660000000618</v>
      </c>
      <c r="H38" s="93">
        <v>2.4490749999999935</v>
      </c>
      <c r="I38" s="96">
        <f t="shared" si="3"/>
        <v>0.82910836171984181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344.31762800000007</v>
      </c>
      <c r="E39" s="92">
        <f t="shared" si="5"/>
        <v>179.302819</v>
      </c>
      <c r="F39" s="96">
        <f t="shared" si="4"/>
        <v>0.52074829871911166</v>
      </c>
      <c r="G39" s="93">
        <f t="shared" ref="G39:H39" si="6">SUM(G28:G38)</f>
        <v>350.29942</v>
      </c>
      <c r="H39" s="93">
        <f t="shared" si="6"/>
        <v>265.23874799999999</v>
      </c>
      <c r="I39" s="96">
        <f t="shared" si="3"/>
        <v>0.75717723997373443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67</v>
      </c>
      <c r="D44" s="95">
        <v>180.83731</v>
      </c>
      <c r="E44" s="92">
        <v>111.184838</v>
      </c>
      <c r="F44" s="96">
        <f t="shared" ref="F44:F55" si="7">+E44/D44</f>
        <v>0.61483350974420048</v>
      </c>
      <c r="G44" s="93">
        <v>62.789546000000001</v>
      </c>
      <c r="H44" s="93">
        <v>56.580663000000001</v>
      </c>
      <c r="I44" s="96">
        <f t="shared" ref="I44:I55" si="8">+H44/G44</f>
        <v>0.90111597557975653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63</v>
      </c>
      <c r="D45" s="95">
        <v>172.433109</v>
      </c>
      <c r="E45" s="92">
        <v>127.840504</v>
      </c>
      <c r="F45" s="96">
        <f t="shared" si="7"/>
        <v>0.74139186343847685</v>
      </c>
      <c r="G45" s="93">
        <v>130.92987400000001</v>
      </c>
      <c r="H45" s="93">
        <v>109.327259</v>
      </c>
      <c r="I45" s="96">
        <f t="shared" si="8"/>
        <v>0.8350062186724474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65</v>
      </c>
      <c r="D46" s="95">
        <v>50.797621999999997</v>
      </c>
      <c r="E46" s="92">
        <v>14.369999</v>
      </c>
      <c r="F46" s="96">
        <f t="shared" si="7"/>
        <v>0.28288723830418677</v>
      </c>
      <c r="G46" s="93">
        <v>60.279922999999997</v>
      </c>
      <c r="H46" s="93">
        <v>19.338623999999999</v>
      </c>
      <c r="I46" s="96">
        <f t="shared" si="8"/>
        <v>0.32081368119863063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64</v>
      </c>
      <c r="D47" s="95">
        <v>26.282271000000001</v>
      </c>
      <c r="E47" s="92">
        <v>20.635283999999999</v>
      </c>
      <c r="F47" s="96">
        <f t="shared" si="7"/>
        <v>0.78514082744219471</v>
      </c>
      <c r="G47" s="93">
        <v>13.692660999999999</v>
      </c>
      <c r="H47" s="93">
        <v>13.404709</v>
      </c>
      <c r="I47" s="96">
        <f t="shared" si="8"/>
        <v>0.97897034038891351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69</v>
      </c>
      <c r="D48" s="95">
        <v>18.882511000000001</v>
      </c>
      <c r="E48" s="92">
        <v>12.715431000000001</v>
      </c>
      <c r="F48" s="96">
        <f t="shared" si="7"/>
        <v>0.67339725103297965</v>
      </c>
      <c r="G48" s="93">
        <v>11.522076</v>
      </c>
      <c r="H48" s="93">
        <v>10.950879</v>
      </c>
      <c r="I48" s="96">
        <f t="shared" si="8"/>
        <v>0.95042586075634294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74</v>
      </c>
      <c r="D49" s="95">
        <v>14.887803999999999</v>
      </c>
      <c r="E49" s="92">
        <v>11.682862</v>
      </c>
      <c r="F49" s="96">
        <f t="shared" si="7"/>
        <v>0.78472701548193413</v>
      </c>
      <c r="G49" s="93">
        <v>8.4746659999999991</v>
      </c>
      <c r="H49" s="93">
        <v>8.0151749999999993</v>
      </c>
      <c r="I49" s="96">
        <f t="shared" si="8"/>
        <v>0.94578063607462526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76</v>
      </c>
      <c r="D50" s="95">
        <v>13.116815000000001</v>
      </c>
      <c r="E50" s="92">
        <v>10.815555</v>
      </c>
      <c r="F50" s="96">
        <f t="shared" si="7"/>
        <v>0.82455649485031235</v>
      </c>
      <c r="G50" s="93">
        <v>4.9234450000000001</v>
      </c>
      <c r="H50" s="93">
        <v>4.8904170000000002</v>
      </c>
      <c r="I50" s="96">
        <f t="shared" si="8"/>
        <v>0.9932916890510608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66</v>
      </c>
      <c r="D51" s="95">
        <v>7.9412310000000002</v>
      </c>
      <c r="E51" s="92">
        <v>3.7021269999999999</v>
      </c>
      <c r="F51" s="96">
        <f t="shared" si="7"/>
        <v>0.46619056919512852</v>
      </c>
      <c r="G51" s="93">
        <v>4.9111729999999998</v>
      </c>
      <c r="H51" s="93">
        <v>3.3680099999999999</v>
      </c>
      <c r="I51" s="96">
        <f t="shared" si="8"/>
        <v>0.68578524926733386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81</v>
      </c>
      <c r="D52" s="95">
        <v>6</v>
      </c>
      <c r="E52" s="92">
        <v>3.4605389999999998</v>
      </c>
      <c r="F52" s="96">
        <f t="shared" si="7"/>
        <v>0.57675650000000001</v>
      </c>
      <c r="G52" s="93">
        <v>0</v>
      </c>
      <c r="H52" s="93">
        <v>0</v>
      </c>
      <c r="I52" s="96" t="e">
        <f t="shared" si="8"/>
        <v>#DIV/0!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80</v>
      </c>
      <c r="D53" s="95">
        <v>5.7072729999999998</v>
      </c>
      <c r="E53" s="92">
        <v>3.5293800000000002</v>
      </c>
      <c r="F53" s="96">
        <f t="shared" si="7"/>
        <v>0.61840041645107924</v>
      </c>
      <c r="G53" s="93">
        <v>3.2256E-2</v>
      </c>
      <c r="H53" s="93">
        <v>2.98E-2</v>
      </c>
      <c r="I53" s="96">
        <f t="shared" si="8"/>
        <v>0.92385912698412698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10.676135</v>
      </c>
      <c r="E54" s="92">
        <v>7.3998369999999998</v>
      </c>
      <c r="F54" s="96">
        <f t="shared" si="7"/>
        <v>0.69311946692318893</v>
      </c>
      <c r="G54" s="93">
        <v>9.1579369999998903</v>
      </c>
      <c r="H54" s="93">
        <v>8.4360760000000141</v>
      </c>
      <c r="I54" s="96">
        <f t="shared" si="8"/>
        <v>0.92117646146726229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507.56208099999998</v>
      </c>
      <c r="E55" s="92">
        <f t="shared" si="9"/>
        <v>327.33635600000002</v>
      </c>
      <c r="F55" s="96">
        <f t="shared" si="7"/>
        <v>0.64491885476369937</v>
      </c>
      <c r="G55" s="93">
        <f t="shared" ref="G55:H55" si="10">SUM(G44:G54)</f>
        <v>306.71355699999998</v>
      </c>
      <c r="H55" s="93">
        <f t="shared" si="10"/>
        <v>234.341612</v>
      </c>
      <c r="I55" s="96">
        <f t="shared" si="8"/>
        <v>0.76404060613466795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272.063355</v>
      </c>
      <c r="E60" s="92">
        <v>140.54413700000001</v>
      </c>
      <c r="F60" s="96">
        <f t="shared" ref="F60:F71" si="11">+E60/D60</f>
        <v>0.51658606136059748</v>
      </c>
      <c r="G60" s="93">
        <v>162.33262099999999</v>
      </c>
      <c r="H60" s="93">
        <v>98.512839999999997</v>
      </c>
      <c r="I60" s="96">
        <f t="shared" ref="I60:I71" si="12">+H60/G60</f>
        <v>0.60685794015486272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67</v>
      </c>
      <c r="D61" s="95">
        <v>178.35353799999999</v>
      </c>
      <c r="E61" s="92">
        <v>106.126445</v>
      </c>
      <c r="F61" s="96">
        <f t="shared" si="11"/>
        <v>0.59503414504734975</v>
      </c>
      <c r="G61" s="93">
        <v>139.03891899999999</v>
      </c>
      <c r="H61" s="93">
        <v>89.369139000000004</v>
      </c>
      <c r="I61" s="96">
        <f t="shared" si="12"/>
        <v>0.64276347689383295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68</v>
      </c>
      <c r="D62" s="95">
        <v>153.74091300000001</v>
      </c>
      <c r="E62" s="92">
        <v>84.939389000000006</v>
      </c>
      <c r="F62" s="96">
        <f t="shared" si="11"/>
        <v>0.55248396371888331</v>
      </c>
      <c r="G62" s="93">
        <v>163.63071199999999</v>
      </c>
      <c r="H62" s="93">
        <v>91.871549999999999</v>
      </c>
      <c r="I62" s="96">
        <f t="shared" si="12"/>
        <v>0.56145664146471475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63</v>
      </c>
      <c r="D63" s="95">
        <v>97.419932000000003</v>
      </c>
      <c r="E63" s="92">
        <v>47.695864999999998</v>
      </c>
      <c r="F63" s="96">
        <f t="shared" si="11"/>
        <v>0.4895904156451269</v>
      </c>
      <c r="G63" s="93">
        <v>63.428137999999997</v>
      </c>
      <c r="H63" s="93">
        <v>34.351205</v>
      </c>
      <c r="I63" s="96">
        <f t="shared" si="12"/>
        <v>0.5415767525762778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74</v>
      </c>
      <c r="D64" s="95">
        <v>97.288400999999993</v>
      </c>
      <c r="E64" s="92">
        <v>62.539369999999998</v>
      </c>
      <c r="F64" s="96">
        <f t="shared" si="11"/>
        <v>0.64282452334682738</v>
      </c>
      <c r="G64" s="93">
        <v>53.001351999999997</v>
      </c>
      <c r="H64" s="93">
        <v>40.750771999999998</v>
      </c>
      <c r="I64" s="96">
        <f t="shared" si="12"/>
        <v>0.76886287730924296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69</v>
      </c>
      <c r="D65" s="95">
        <v>89.465458999999996</v>
      </c>
      <c r="E65" s="92">
        <v>61.359284000000002</v>
      </c>
      <c r="F65" s="96">
        <f t="shared" si="11"/>
        <v>0.68584328170718944</v>
      </c>
      <c r="G65" s="93">
        <v>62.310122999999997</v>
      </c>
      <c r="H65" s="93">
        <v>50.342266000000002</v>
      </c>
      <c r="I65" s="96">
        <f t="shared" si="12"/>
        <v>0.80793077554990556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65</v>
      </c>
      <c r="D66" s="95">
        <v>82.303484999999995</v>
      </c>
      <c r="E66" s="92">
        <v>63.477013999999997</v>
      </c>
      <c r="F66" s="96">
        <f t="shared" si="11"/>
        <v>0.77125548207345052</v>
      </c>
      <c r="G66" s="93">
        <v>74.353774999999999</v>
      </c>
      <c r="H66" s="93">
        <v>52.181700999999997</v>
      </c>
      <c r="I66" s="96">
        <f t="shared" si="12"/>
        <v>0.70180298175849176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75</v>
      </c>
      <c r="D67" s="95">
        <v>62.883321000000002</v>
      </c>
      <c r="E67" s="92">
        <v>41.146380999999998</v>
      </c>
      <c r="F67" s="96">
        <f t="shared" si="11"/>
        <v>0.65432900721003584</v>
      </c>
      <c r="G67" s="93">
        <v>69.000416999999999</v>
      </c>
      <c r="H67" s="93">
        <v>41.502541999999998</v>
      </c>
      <c r="I67" s="96">
        <f t="shared" si="12"/>
        <v>0.60148248089573142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76</v>
      </c>
      <c r="D68" s="95">
        <v>40.256836</v>
      </c>
      <c r="E68" s="92">
        <v>32.086874000000002</v>
      </c>
      <c r="F68" s="96">
        <f t="shared" si="11"/>
        <v>0.79705404567810545</v>
      </c>
      <c r="G68" s="93">
        <v>35.952567999999999</v>
      </c>
      <c r="H68" s="93">
        <v>29.378644000000001</v>
      </c>
      <c r="I68" s="96">
        <f t="shared" si="12"/>
        <v>0.81715008507876274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80</v>
      </c>
      <c r="D69" s="95">
        <v>10.060203</v>
      </c>
      <c r="E69" s="92">
        <v>2.8284729999999998</v>
      </c>
      <c r="F69" s="96">
        <f t="shared" si="11"/>
        <v>0.28115466457287192</v>
      </c>
      <c r="G69" s="93">
        <v>1.221414</v>
      </c>
      <c r="H69" s="93">
        <v>0.73705699999999996</v>
      </c>
      <c r="I69" s="96">
        <f t="shared" si="12"/>
        <v>0.60344567853324094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19.760774000000001</v>
      </c>
      <c r="E70" s="92">
        <v>11.155661</v>
      </c>
      <c r="F70" s="96">
        <f t="shared" si="11"/>
        <v>0.56453563003149565</v>
      </c>
      <c r="G70" s="93">
        <v>21.675441999999975</v>
      </c>
      <c r="H70" s="93">
        <v>17.783205000000066</v>
      </c>
      <c r="I70" s="96">
        <f t="shared" si="12"/>
        <v>0.82043102050699068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1103.596217</v>
      </c>
      <c r="E71" s="92">
        <f t="shared" si="13"/>
        <v>653.89889300000004</v>
      </c>
      <c r="F71" s="96">
        <f t="shared" si="11"/>
        <v>0.59251643212184013</v>
      </c>
      <c r="G71" s="93">
        <f t="shared" ref="G71:H71" si="14">SUM(G60:G70)</f>
        <v>845.94548099999997</v>
      </c>
      <c r="H71" s="93">
        <f t="shared" si="14"/>
        <v>546.78092100000003</v>
      </c>
      <c r="I71" s="96">
        <f t="shared" si="12"/>
        <v>0.64635479860196809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219.07817299999999</v>
      </c>
      <c r="E80" s="92">
        <v>114.745358</v>
      </c>
      <c r="F80" s="96">
        <f t="shared" ref="F80:F87" si="15">+E80/D80</f>
        <v>0.52376444640151354</v>
      </c>
      <c r="G80" s="93">
        <v>10.208323999999999</v>
      </c>
      <c r="H80" s="93">
        <v>5.8232689999999998</v>
      </c>
      <c r="I80" s="96">
        <f t="shared" ref="I80:I87" si="16">+H80/G80</f>
        <v>0.57044319909908814</v>
      </c>
      <c r="J80" s="104">
        <f>+D80/$D$87</f>
        <v>0.63626766446009553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92</v>
      </c>
      <c r="D81" s="95">
        <v>67.264537000000004</v>
      </c>
      <c r="E81" s="92">
        <v>24.579836</v>
      </c>
      <c r="F81" s="96">
        <f t="shared" si="15"/>
        <v>0.3654204294902082</v>
      </c>
      <c r="G81" s="93">
        <v>33.014778999999997</v>
      </c>
      <c r="H81" s="93">
        <v>17.631969999999999</v>
      </c>
      <c r="I81" s="96">
        <f t="shared" si="16"/>
        <v>0.53406294193276294</v>
      </c>
      <c r="J81" s="104">
        <f t="shared" ref="J81:J86" si="17">+D81/$D$87</f>
        <v>0.19535606524333979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91</v>
      </c>
      <c r="D82" s="95">
        <v>51.922882999999999</v>
      </c>
      <c r="E82" s="92">
        <v>37.668745999999999</v>
      </c>
      <c r="F82" s="96">
        <f t="shared" si="15"/>
        <v>0.7254748546994203</v>
      </c>
      <c r="G82" s="93">
        <v>285.49597599999998</v>
      </c>
      <c r="H82" s="93">
        <v>223.27828600000001</v>
      </c>
      <c r="I82" s="96">
        <f t="shared" si="16"/>
        <v>0.78207156937301292</v>
      </c>
      <c r="J82" s="104">
        <f t="shared" si="17"/>
        <v>0.15079937469829455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93</v>
      </c>
      <c r="D83" s="95">
        <v>3.8861219999999999</v>
      </c>
      <c r="E83" s="92">
        <v>2.2680950000000002</v>
      </c>
      <c r="F83" s="96">
        <f t="shared" si="15"/>
        <v>0.58363967986594356</v>
      </c>
      <c r="G83" s="93">
        <v>20.206316999999999</v>
      </c>
      <c r="H83" s="93">
        <v>18.385459000000001</v>
      </c>
      <c r="I83" s="96">
        <f t="shared" si="16"/>
        <v>0.90988669533393951</v>
      </c>
      <c r="J83" s="104">
        <f t="shared" si="17"/>
        <v>1.1286445084362627E-2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2.1659130000000002</v>
      </c>
      <c r="E84" s="92">
        <v>4.0784000000000001E-2</v>
      </c>
      <c r="F84" s="96">
        <f t="shared" si="15"/>
        <v>1.882993453569003E-2</v>
      </c>
      <c r="G84" s="93">
        <v>1.3740239999999999</v>
      </c>
      <c r="H84" s="93">
        <v>0.11976199999999999</v>
      </c>
      <c r="I84" s="96">
        <f t="shared" si="16"/>
        <v>8.7161505184771157E-2</v>
      </c>
      <c r="J84" s="104">
        <f t="shared" si="17"/>
        <v>6.2904505139074673E-3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344.31762800000001</v>
      </c>
      <c r="E87" s="92">
        <f t="shared" si="18"/>
        <v>179.302819</v>
      </c>
      <c r="F87" s="96">
        <f t="shared" si="15"/>
        <v>0.52074829871911177</v>
      </c>
      <c r="G87" s="95">
        <f t="shared" ref="G87" si="19">SUM(G80:G86)</f>
        <v>350.29942</v>
      </c>
      <c r="H87" s="92">
        <f t="shared" ref="H87" si="20">SUM(H80:H86)</f>
        <v>265.23874599999999</v>
      </c>
      <c r="I87" s="96">
        <f t="shared" si="16"/>
        <v>0.75717723426433303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90</v>
      </c>
      <c r="D92" s="95">
        <v>295.62953299999998</v>
      </c>
      <c r="E92" s="92">
        <v>179.27927099999999</v>
      </c>
      <c r="F92" s="96">
        <f t="shared" ref="F92:F99" si="21">+E92/D92</f>
        <v>0.60643220986991175</v>
      </c>
      <c r="G92" s="93">
        <v>43.001862000000003</v>
      </c>
      <c r="H92" s="93">
        <v>35.452365999999998</v>
      </c>
      <c r="I92" s="96">
        <f t="shared" ref="I92:I99" si="22">+H92/G92</f>
        <v>0.82443792782740422</v>
      </c>
      <c r="J92" s="104">
        <f>D92/$D$99</f>
        <v>0.58244999787523533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92</v>
      </c>
      <c r="D93" s="95">
        <v>172.85099</v>
      </c>
      <c r="E93" s="92">
        <v>124.07417599999999</v>
      </c>
      <c r="F93" s="96">
        <f t="shared" si="21"/>
        <v>0.71781003973422419</v>
      </c>
      <c r="G93" s="93">
        <v>94.148353999999998</v>
      </c>
      <c r="H93" s="93">
        <v>85.189588000000001</v>
      </c>
      <c r="I93" s="96">
        <f t="shared" si="22"/>
        <v>0.90484415691430997</v>
      </c>
      <c r="J93" s="104">
        <f t="shared" ref="J93:J98" si="23">D93/$D$99</f>
        <v>0.34055142507779262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91</v>
      </c>
      <c r="D94" s="95">
        <v>39.081558000000001</v>
      </c>
      <c r="E94" s="92">
        <v>23.98291</v>
      </c>
      <c r="F94" s="96">
        <f t="shared" si="21"/>
        <v>0.61366309910162742</v>
      </c>
      <c r="G94" s="93">
        <v>169.52282099999999</v>
      </c>
      <c r="H94" s="93">
        <v>113.670851</v>
      </c>
      <c r="I94" s="96">
        <f t="shared" si="22"/>
        <v>0.67053421084822562</v>
      </c>
      <c r="J94" s="104">
        <f t="shared" si="23"/>
        <v>7.6998577046972133E-2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93</v>
      </c>
      <c r="D95" s="95"/>
      <c r="E95" s="92"/>
      <c r="F95" s="96" t="e">
        <f t="shared" si="21"/>
        <v>#DIV/0!</v>
      </c>
      <c r="G95" s="93">
        <v>4.052E-2</v>
      </c>
      <c r="H95" s="93">
        <v>2.8808E-2</v>
      </c>
      <c r="I95" s="96">
        <f t="shared" si="22"/>
        <v>0.71095755182625864</v>
      </c>
      <c r="J95" s="104">
        <f t="shared" si="23"/>
        <v>0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/>
      <c r="D96" s="95"/>
      <c r="E96" s="92"/>
      <c r="F96" s="96" t="e">
        <f t="shared" si="21"/>
        <v>#DIV/0!</v>
      </c>
      <c r="G96" s="93"/>
      <c r="H96" s="93"/>
      <c r="I96" s="96" t="e">
        <f t="shared" si="22"/>
        <v>#DIV/0!</v>
      </c>
      <c r="J96" s="104">
        <f t="shared" si="23"/>
        <v>0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0"/>
      <c r="H97" s="91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0"/>
      <c r="H98" s="91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4">SUM(D92:D98)</f>
        <v>507.56208099999992</v>
      </c>
      <c r="E99" s="92">
        <f t="shared" si="24"/>
        <v>327.33635699999996</v>
      </c>
      <c r="F99" s="96">
        <f t="shared" si="21"/>
        <v>0.6449188567339017</v>
      </c>
      <c r="G99" s="95">
        <f t="shared" ref="G99:H99" si="25">SUM(G92:G98)</f>
        <v>306.71355700000004</v>
      </c>
      <c r="H99" s="92">
        <f t="shared" si="25"/>
        <v>234.341613</v>
      </c>
      <c r="I99" s="96">
        <f t="shared" si="22"/>
        <v>0.76404060939503882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607.86274500000002</v>
      </c>
      <c r="E104" s="92">
        <v>405.82236699999999</v>
      </c>
      <c r="F104" s="96">
        <f t="shared" ref="F104:F111" si="26">+E104/D104</f>
        <v>0.66762171285887895</v>
      </c>
      <c r="G104" s="93">
        <v>367.34922999999998</v>
      </c>
      <c r="H104" s="93">
        <v>296.094179</v>
      </c>
      <c r="I104" s="96">
        <f t="shared" ref="I104:I111" si="27">+H104/G104</f>
        <v>0.80602912656166459</v>
      </c>
      <c r="J104" s="104">
        <f>D104/$D$111</f>
        <v>0.55080176575125028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90</v>
      </c>
      <c r="D105" s="95">
        <v>224.97993199999999</v>
      </c>
      <c r="E105" s="92">
        <v>88.146792000000005</v>
      </c>
      <c r="F105" s="96">
        <f t="shared" si="26"/>
        <v>0.3917984649404197</v>
      </c>
      <c r="G105" s="93">
        <v>59.262777999999997</v>
      </c>
      <c r="H105" s="93">
        <v>20.256451999999999</v>
      </c>
      <c r="I105" s="96">
        <f t="shared" si="27"/>
        <v>0.34180733140792019</v>
      </c>
      <c r="J105" s="104">
        <f t="shared" ref="J105:J110" si="28">D105/$D$111</f>
        <v>0.20386073142909295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211.28494499999999</v>
      </c>
      <c r="E106" s="92">
        <v>123.73369599999999</v>
      </c>
      <c r="F106" s="96">
        <f t="shared" si="26"/>
        <v>0.58562476375209793</v>
      </c>
      <c r="G106" s="93">
        <v>357.64907599999998</v>
      </c>
      <c r="H106" s="93">
        <v>192.97542200000001</v>
      </c>
      <c r="I106" s="96">
        <f t="shared" si="27"/>
        <v>0.53956639328770428</v>
      </c>
      <c r="J106" s="104">
        <f t="shared" si="28"/>
        <v>0.19145131321159647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94</v>
      </c>
      <c r="D107" s="95">
        <v>37.063149000000003</v>
      </c>
      <c r="E107" s="92">
        <v>23.627891999999999</v>
      </c>
      <c r="F107" s="96">
        <f t="shared" si="26"/>
        <v>0.63750362927877491</v>
      </c>
      <c r="G107" s="93">
        <v>36.590356999999997</v>
      </c>
      <c r="H107" s="93">
        <v>18.185843999999999</v>
      </c>
      <c r="I107" s="96">
        <f t="shared" si="27"/>
        <v>0.4970119313129413</v>
      </c>
      <c r="J107" s="104">
        <f t="shared" si="28"/>
        <v>3.358397612194787E-2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93</v>
      </c>
      <c r="D108" s="95">
        <v>22.405446000000001</v>
      </c>
      <c r="E108" s="92">
        <v>12.568147</v>
      </c>
      <c r="F108" s="96">
        <f t="shared" si="26"/>
        <v>0.56094161214197646</v>
      </c>
      <c r="G108" s="93">
        <v>25.09404</v>
      </c>
      <c r="H108" s="93">
        <v>19.269022</v>
      </c>
      <c r="I108" s="96">
        <f t="shared" si="27"/>
        <v>0.76787245098836221</v>
      </c>
      <c r="J108" s="104">
        <f t="shared" si="28"/>
        <v>2.0302213486112376E-2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9">SUM(D104:D110)</f>
        <v>1103.596217</v>
      </c>
      <c r="E111" s="92">
        <f t="shared" si="29"/>
        <v>653.89889399999993</v>
      </c>
      <c r="F111" s="96">
        <f t="shared" si="26"/>
        <v>0.59251643302796853</v>
      </c>
      <c r="G111" s="95">
        <f t="shared" ref="G111:H111" si="30">SUM(G104:G110)</f>
        <v>845.94548099999997</v>
      </c>
      <c r="H111" s="92">
        <f t="shared" si="30"/>
        <v>546.78091899999993</v>
      </c>
      <c r="I111" s="96">
        <f t="shared" si="27"/>
        <v>0.6463547962377495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5" zoomScale="85" zoomScaleNormal="85" workbookViewId="0">
      <selection activeCell="O19" sqref="O19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269.89972999999992</v>
      </c>
      <c r="H15" s="152">
        <f>+E39</f>
        <v>189.00204300000001</v>
      </c>
      <c r="I15" s="153">
        <f>+H15/G15</f>
        <v>0.70026762531403819</v>
      </c>
      <c r="J15" s="152">
        <f t="shared" ref="J15:K15" si="0">+G39</f>
        <v>254.55137500000001</v>
      </c>
      <c r="K15" s="152">
        <f t="shared" si="0"/>
        <v>203.69927799999999</v>
      </c>
      <c r="L15" s="153">
        <f t="shared" ref="L15:L18" si="1">+K15/J15</f>
        <v>0.8002285511127174</v>
      </c>
      <c r="M15" s="88"/>
      <c r="N15" s="49"/>
      <c r="O15" s="50">
        <f>(I15-L15)*100</f>
        <v>-9.9960925798679217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681.338931</v>
      </c>
      <c r="H16" s="152">
        <f>E55</f>
        <v>367.06139500000006</v>
      </c>
      <c r="I16" s="153">
        <f t="shared" ref="I16:I18" si="2">+H16/G16</f>
        <v>0.53873539041907481</v>
      </c>
      <c r="J16" s="152">
        <f>G55</f>
        <v>553.635853</v>
      </c>
      <c r="K16" s="152">
        <f>H55</f>
        <v>393.978047</v>
      </c>
      <c r="L16" s="153">
        <f t="shared" si="1"/>
        <v>0.71161946045427082</v>
      </c>
      <c r="M16" s="88"/>
      <c r="N16" s="49"/>
      <c r="O16" s="50">
        <f>(I16-L16)*100</f>
        <v>-17.288407003519602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1150.1591450000001</v>
      </c>
      <c r="H17" s="95">
        <f>E71</f>
        <v>526.40766499999995</v>
      </c>
      <c r="I17" s="153">
        <f t="shared" si="2"/>
        <v>0.45768245836970667</v>
      </c>
      <c r="J17" s="95">
        <f>G71</f>
        <v>1205.7845930000001</v>
      </c>
      <c r="K17" s="95">
        <f>H71</f>
        <v>782.18317100000002</v>
      </c>
      <c r="L17" s="153">
        <f t="shared" si="1"/>
        <v>0.64869229175828425</v>
      </c>
      <c r="M17" s="88"/>
      <c r="N17" s="49"/>
      <c r="O17" s="50">
        <f>(I17-L17)*100</f>
        <v>-19.100983338857759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2101.3978059999999</v>
      </c>
      <c r="H18" s="154">
        <f>SUM(H15:H17)</f>
        <v>1082.4711030000001</v>
      </c>
      <c r="I18" s="153">
        <f t="shared" si="2"/>
        <v>0.51511955514052732</v>
      </c>
      <c r="J18" s="154">
        <f>SUM(J15:J17)</f>
        <v>2013.9718210000001</v>
      </c>
      <c r="K18" s="154">
        <f>SUM(K15:K17)</f>
        <v>1379.860496</v>
      </c>
      <c r="L18" s="153">
        <f t="shared" si="1"/>
        <v>0.685143894076361</v>
      </c>
      <c r="M18" s="89"/>
      <c r="N18" s="51"/>
      <c r="O18" s="50">
        <f>(I18-L18)*100</f>
        <v>-17.002433893583369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C22" s="51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174.520804</v>
      </c>
      <c r="E28" s="92">
        <v>130.05522500000001</v>
      </c>
      <c r="F28" s="96">
        <f>+E28/D28</f>
        <v>0.74521330419724641</v>
      </c>
      <c r="G28" s="93">
        <v>160.51822799999999</v>
      </c>
      <c r="H28" s="93">
        <v>134.64207400000001</v>
      </c>
      <c r="I28" s="96">
        <f t="shared" ref="I28:I39" si="3">+H28/G28</f>
        <v>0.83879616463246787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67</v>
      </c>
      <c r="D29" s="95">
        <v>46.280807000000003</v>
      </c>
      <c r="E29" s="92">
        <v>32.807105</v>
      </c>
      <c r="F29" s="96">
        <f t="shared" ref="F29:F39" si="4">+E29/D29</f>
        <v>0.70887063399737171</v>
      </c>
      <c r="G29" s="93">
        <v>52.707154000000003</v>
      </c>
      <c r="H29" s="93">
        <v>39.735278999999998</v>
      </c>
      <c r="I29" s="96">
        <f t="shared" si="3"/>
        <v>0.75388777394431117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63</v>
      </c>
      <c r="D30" s="95">
        <v>16.015618</v>
      </c>
      <c r="E30" s="92">
        <v>8.3566549999999999</v>
      </c>
      <c r="F30" s="96">
        <f t="shared" si="4"/>
        <v>0.52178161342259788</v>
      </c>
      <c r="G30" s="93">
        <v>14.363194999999999</v>
      </c>
      <c r="H30" s="93">
        <v>9.3924970000000005</v>
      </c>
      <c r="I30" s="96">
        <f t="shared" si="3"/>
        <v>0.65392811279106089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70</v>
      </c>
      <c r="D31" s="95">
        <v>9.4183339999999998</v>
      </c>
      <c r="E31" s="92">
        <v>7.0180340000000001</v>
      </c>
      <c r="F31" s="96">
        <f t="shared" si="4"/>
        <v>0.74514600989941537</v>
      </c>
      <c r="G31" s="93">
        <v>4.2614510000000001</v>
      </c>
      <c r="H31" s="93">
        <v>3.9900329999999999</v>
      </c>
      <c r="I31" s="96">
        <f t="shared" si="3"/>
        <v>0.93630854842634581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69</v>
      </c>
      <c r="D32" s="95">
        <v>6.7346750000000002</v>
      </c>
      <c r="E32" s="92">
        <v>1.5303169999999999</v>
      </c>
      <c r="F32" s="96">
        <f t="shared" si="4"/>
        <v>0.22722952481003164</v>
      </c>
      <c r="G32" s="93">
        <v>3.0472440000000001</v>
      </c>
      <c r="H32" s="93">
        <v>1.1948240000000001</v>
      </c>
      <c r="I32" s="96">
        <f t="shared" si="3"/>
        <v>0.39209987779121069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68</v>
      </c>
      <c r="D33" s="95">
        <v>5.3288970000000004</v>
      </c>
      <c r="E33" s="92">
        <v>2.7127479999999999</v>
      </c>
      <c r="F33" s="96">
        <f t="shared" si="4"/>
        <v>0.50906369554525066</v>
      </c>
      <c r="G33" s="93">
        <v>5.5919540000000003</v>
      </c>
      <c r="H33" s="93">
        <v>4.9279770000000003</v>
      </c>
      <c r="I33" s="96">
        <f t="shared" si="3"/>
        <v>0.88126207762081021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66</v>
      </c>
      <c r="D34" s="95">
        <v>3.5329570000000001</v>
      </c>
      <c r="E34" s="92">
        <v>2.243897</v>
      </c>
      <c r="F34" s="96">
        <f t="shared" si="4"/>
        <v>0.63513283631813233</v>
      </c>
      <c r="G34" s="93">
        <v>2.7833459999999999</v>
      </c>
      <c r="H34" s="93">
        <v>2.2260810000000002</v>
      </c>
      <c r="I34" s="96">
        <f t="shared" si="3"/>
        <v>0.79978594109392087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79</v>
      </c>
      <c r="D35" s="95">
        <v>2.9768319999999999</v>
      </c>
      <c r="E35" s="92">
        <v>1.3008820000000001</v>
      </c>
      <c r="F35" s="96">
        <f t="shared" si="4"/>
        <v>0.43700215531141834</v>
      </c>
      <c r="G35" s="93">
        <v>0.79614700000000005</v>
      </c>
      <c r="H35" s="93">
        <v>0.71558699999999997</v>
      </c>
      <c r="I35" s="96">
        <f t="shared" si="3"/>
        <v>0.89881265645665931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74</v>
      </c>
      <c r="D36" s="95">
        <v>1.931454</v>
      </c>
      <c r="E36" s="92">
        <v>0.68182799999999999</v>
      </c>
      <c r="F36" s="96">
        <f t="shared" si="4"/>
        <v>0.35301280796746909</v>
      </c>
      <c r="G36" s="93">
        <v>1.803167</v>
      </c>
      <c r="H36" s="93">
        <v>0.23394599999999999</v>
      </c>
      <c r="I36" s="96">
        <f t="shared" si="3"/>
        <v>0.12974172663985087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78</v>
      </c>
      <c r="D37" s="95">
        <v>1.4754659999999999</v>
      </c>
      <c r="E37" s="92">
        <v>1.016059</v>
      </c>
      <c r="F37" s="96">
        <f t="shared" si="4"/>
        <v>0.68863599703415745</v>
      </c>
      <c r="G37" s="93">
        <v>2.8683450000000001</v>
      </c>
      <c r="H37" s="93">
        <v>2.3851800000000001</v>
      </c>
      <c r="I37" s="96">
        <f t="shared" si="3"/>
        <v>0.83155268979149999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1.683886</v>
      </c>
      <c r="E38" s="92">
        <v>1.279293</v>
      </c>
      <c r="F38" s="96">
        <f t="shared" si="4"/>
        <v>0.75972660857088903</v>
      </c>
      <c r="G38" s="93">
        <v>5.8111440000000414</v>
      </c>
      <c r="H38" s="93">
        <v>4.2557999999999936</v>
      </c>
      <c r="I38" s="96">
        <f t="shared" si="3"/>
        <v>0.7323514956779531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269.89972999999992</v>
      </c>
      <c r="E39" s="92">
        <f t="shared" si="5"/>
        <v>189.00204300000001</v>
      </c>
      <c r="F39" s="96">
        <f t="shared" si="4"/>
        <v>0.70026762531403819</v>
      </c>
      <c r="G39" s="93">
        <f t="shared" ref="G39:H39" si="6">SUM(G28:G38)</f>
        <v>254.55137500000001</v>
      </c>
      <c r="H39" s="93">
        <f t="shared" si="6"/>
        <v>203.69927799999999</v>
      </c>
      <c r="I39" s="96">
        <f t="shared" si="3"/>
        <v>0.8002285511127174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65</v>
      </c>
      <c r="D44" s="95">
        <v>227.57682500000001</v>
      </c>
      <c r="E44" s="92">
        <v>107.35196999999999</v>
      </c>
      <c r="F44" s="96">
        <f t="shared" ref="F44:F55" si="7">+E44/D44</f>
        <v>0.47171749583904243</v>
      </c>
      <c r="G44" s="93">
        <v>193.09923699999999</v>
      </c>
      <c r="H44" s="93">
        <v>120.50063400000001</v>
      </c>
      <c r="I44" s="96">
        <f t="shared" ref="I44:I55" si="8">+H44/G44</f>
        <v>0.62403474955211768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63</v>
      </c>
      <c r="D45" s="95">
        <v>159.54662400000001</v>
      </c>
      <c r="E45" s="92">
        <v>104.327922</v>
      </c>
      <c r="F45" s="96">
        <f t="shared" si="7"/>
        <v>0.6539024103700245</v>
      </c>
      <c r="G45" s="93">
        <v>126.119664</v>
      </c>
      <c r="H45" s="93">
        <v>113.042422</v>
      </c>
      <c r="I45" s="96">
        <f t="shared" si="8"/>
        <v>0.89631084015574292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64</v>
      </c>
      <c r="D46" s="95">
        <v>141.53571400000001</v>
      </c>
      <c r="E46" s="92">
        <v>64.606206999999998</v>
      </c>
      <c r="F46" s="96">
        <f t="shared" si="7"/>
        <v>0.45646575817606</v>
      </c>
      <c r="G46" s="93">
        <v>113.071746</v>
      </c>
      <c r="H46" s="93">
        <v>61.612729999999999</v>
      </c>
      <c r="I46" s="96">
        <f t="shared" si="8"/>
        <v>0.54489943049079648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67</v>
      </c>
      <c r="D47" s="95">
        <v>104.06267099999999</v>
      </c>
      <c r="E47" s="92">
        <v>68.661708000000004</v>
      </c>
      <c r="F47" s="96">
        <f t="shared" si="7"/>
        <v>0.65981112477883652</v>
      </c>
      <c r="G47" s="93">
        <v>88.539778999999996</v>
      </c>
      <c r="H47" s="93">
        <v>67.844363999999999</v>
      </c>
      <c r="I47" s="96">
        <f t="shared" si="8"/>
        <v>0.76625856497789546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69</v>
      </c>
      <c r="D48" s="95">
        <v>10.961600000000001</v>
      </c>
      <c r="E48" s="92">
        <v>5.3951599999999997</v>
      </c>
      <c r="F48" s="96">
        <f t="shared" si="7"/>
        <v>0.4921872719311049</v>
      </c>
      <c r="G48" s="93">
        <v>12.664782000000001</v>
      </c>
      <c r="H48" s="93">
        <v>12.290288</v>
      </c>
      <c r="I48" s="96">
        <f t="shared" si="8"/>
        <v>0.97043028454812719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74</v>
      </c>
      <c r="D49" s="95">
        <v>9.76647</v>
      </c>
      <c r="E49" s="92">
        <v>3.4731190000000001</v>
      </c>
      <c r="F49" s="96">
        <f t="shared" si="7"/>
        <v>0.35561661480555412</v>
      </c>
      <c r="G49" s="93">
        <v>3.2824529999999998</v>
      </c>
      <c r="H49" s="93">
        <v>2.9613070000000001</v>
      </c>
      <c r="I49" s="96">
        <f t="shared" si="8"/>
        <v>0.9021628032450123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76</v>
      </c>
      <c r="D50" s="95">
        <v>6.5631899999999996</v>
      </c>
      <c r="E50" s="92">
        <v>3.994656</v>
      </c>
      <c r="F50" s="96">
        <f t="shared" si="7"/>
        <v>0.60864549098837606</v>
      </c>
      <c r="G50" s="93">
        <v>4.8010640000000002</v>
      </c>
      <c r="H50" s="93">
        <v>4.6458329999999997</v>
      </c>
      <c r="I50" s="96">
        <f t="shared" si="8"/>
        <v>0.96766737539845327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75</v>
      </c>
      <c r="D51" s="95">
        <v>5.5965119999999997</v>
      </c>
      <c r="E51" s="92">
        <v>2.3111860000000002</v>
      </c>
      <c r="F51" s="96">
        <f t="shared" si="7"/>
        <v>0.41296900640970668</v>
      </c>
      <c r="G51" s="93">
        <v>5.1400000000000001E-2</v>
      </c>
      <c r="H51" s="93">
        <v>5.1400000000000001E-2</v>
      </c>
      <c r="I51" s="96">
        <f t="shared" si="8"/>
        <v>1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77</v>
      </c>
      <c r="D52" s="95">
        <v>5.2231620000000003</v>
      </c>
      <c r="E52" s="92">
        <v>0.97772499999999996</v>
      </c>
      <c r="F52" s="96">
        <f t="shared" si="7"/>
        <v>0.18719024989077496</v>
      </c>
      <c r="G52" s="93">
        <v>4.4858320000000003</v>
      </c>
      <c r="H52" s="93">
        <v>4.0867659999999999</v>
      </c>
      <c r="I52" s="96">
        <f t="shared" si="8"/>
        <v>0.91103857656729004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78</v>
      </c>
      <c r="D53" s="95">
        <v>4.7266859999999999</v>
      </c>
      <c r="E53" s="92">
        <v>2.9193039999999999</v>
      </c>
      <c r="F53" s="96">
        <f t="shared" si="7"/>
        <v>0.61762173328205006</v>
      </c>
      <c r="G53" s="93">
        <v>2.202197</v>
      </c>
      <c r="H53" s="93">
        <v>1.9616560000000001</v>
      </c>
      <c r="I53" s="96">
        <f t="shared" si="8"/>
        <v>0.89077226061065384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5.779477</v>
      </c>
      <c r="E54" s="92">
        <v>3.0424380000000002</v>
      </c>
      <c r="F54" s="96">
        <f t="shared" si="7"/>
        <v>0.52642098930404957</v>
      </c>
      <c r="G54" s="93">
        <v>5.3176990000001751</v>
      </c>
      <c r="H54" s="93">
        <v>4.9806470000000331</v>
      </c>
      <c r="I54" s="96">
        <f t="shared" si="8"/>
        <v>0.93661694654019889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681.338931</v>
      </c>
      <c r="E55" s="92">
        <f t="shared" si="9"/>
        <v>367.06139500000006</v>
      </c>
      <c r="F55" s="96">
        <f t="shared" si="7"/>
        <v>0.53873539041907481</v>
      </c>
      <c r="G55" s="93">
        <f t="shared" ref="G55:H55" si="10">SUM(G44:G54)</f>
        <v>553.635853</v>
      </c>
      <c r="H55" s="93">
        <f t="shared" si="10"/>
        <v>393.978047</v>
      </c>
      <c r="I55" s="96">
        <f t="shared" si="8"/>
        <v>0.71161946045427082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68</v>
      </c>
      <c r="D60" s="95">
        <v>227.433098</v>
      </c>
      <c r="E60" s="92">
        <v>124.982986</v>
      </c>
      <c r="F60" s="96">
        <f t="shared" ref="F60:F71" si="11">+E60/D60</f>
        <v>0.5495373676877936</v>
      </c>
      <c r="G60" s="93">
        <v>298.16636899999997</v>
      </c>
      <c r="H60" s="93">
        <v>205.063444</v>
      </c>
      <c r="I60" s="96">
        <f t="shared" ref="I60:I71" si="12">+H60/G60</f>
        <v>0.6877484026375893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64</v>
      </c>
      <c r="D61" s="95">
        <v>195.929959</v>
      </c>
      <c r="E61" s="92">
        <v>82.014718999999999</v>
      </c>
      <c r="F61" s="96">
        <f t="shared" si="11"/>
        <v>0.41859202859323824</v>
      </c>
      <c r="G61" s="93">
        <v>234.84486100000001</v>
      </c>
      <c r="H61" s="93">
        <v>150.34450200000001</v>
      </c>
      <c r="I61" s="96">
        <f t="shared" si="12"/>
        <v>0.6401864676102067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63</v>
      </c>
      <c r="D62" s="95">
        <v>195.88250400000001</v>
      </c>
      <c r="E62" s="92">
        <v>80.320693000000006</v>
      </c>
      <c r="F62" s="96">
        <f t="shared" si="11"/>
        <v>0.41004526366479366</v>
      </c>
      <c r="G62" s="93">
        <v>102.403351</v>
      </c>
      <c r="H62" s="93">
        <v>80.867576</v>
      </c>
      <c r="I62" s="96">
        <f t="shared" si="12"/>
        <v>0.7896965793629156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67</v>
      </c>
      <c r="D63" s="95">
        <v>144.097679</v>
      </c>
      <c r="E63" s="92">
        <v>67.373361000000003</v>
      </c>
      <c r="F63" s="96">
        <f t="shared" si="11"/>
        <v>0.46755340868467427</v>
      </c>
      <c r="G63" s="93">
        <v>179.81629000000001</v>
      </c>
      <c r="H63" s="93">
        <v>119.785015</v>
      </c>
      <c r="I63" s="96">
        <f t="shared" si="12"/>
        <v>0.66615218788019703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69</v>
      </c>
      <c r="D64" s="95">
        <v>98.767677000000006</v>
      </c>
      <c r="E64" s="92">
        <v>47.183929999999997</v>
      </c>
      <c r="F64" s="96">
        <f t="shared" si="11"/>
        <v>0.47772643270733189</v>
      </c>
      <c r="G64" s="93">
        <v>102.229569</v>
      </c>
      <c r="H64" s="93">
        <v>52.996104000000003</v>
      </c>
      <c r="I64" s="96">
        <f t="shared" si="12"/>
        <v>0.51840288987230299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65</v>
      </c>
      <c r="D65" s="95">
        <v>69.592625999999996</v>
      </c>
      <c r="E65" s="92">
        <v>12.600152</v>
      </c>
      <c r="F65" s="96">
        <f t="shared" si="11"/>
        <v>0.18105584922172646</v>
      </c>
      <c r="G65" s="93">
        <v>49.700087000000003</v>
      </c>
      <c r="H65" s="93">
        <v>18.912137999999999</v>
      </c>
      <c r="I65" s="96">
        <f t="shared" si="12"/>
        <v>0.38052524938236021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75</v>
      </c>
      <c r="D66" s="95">
        <v>62.403796999999997</v>
      </c>
      <c r="E66" s="92">
        <v>32.664425000000001</v>
      </c>
      <c r="F66" s="96">
        <f t="shared" si="11"/>
        <v>0.52343649858357177</v>
      </c>
      <c r="G66" s="93">
        <v>110.37559899999999</v>
      </c>
      <c r="H66" s="93">
        <v>86.653979000000007</v>
      </c>
      <c r="I66" s="96">
        <f t="shared" si="12"/>
        <v>0.7850827518498904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74</v>
      </c>
      <c r="D67" s="95">
        <v>50.671014</v>
      </c>
      <c r="E67" s="92">
        <v>26.529229000000001</v>
      </c>
      <c r="F67" s="96">
        <f t="shared" si="11"/>
        <v>0.52355828126905057</v>
      </c>
      <c r="G67" s="93">
        <v>24.042071</v>
      </c>
      <c r="H67" s="93">
        <v>14.588452</v>
      </c>
      <c r="I67" s="96">
        <f t="shared" si="12"/>
        <v>0.60678849172352911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66</v>
      </c>
      <c r="D68" s="95">
        <v>42.107047000000001</v>
      </c>
      <c r="E68" s="92">
        <v>24.561443000000001</v>
      </c>
      <c r="F68" s="96">
        <f t="shared" si="11"/>
        <v>0.58330955861141243</v>
      </c>
      <c r="G68" s="93">
        <v>59.723998999999999</v>
      </c>
      <c r="H68" s="93">
        <v>30.707397</v>
      </c>
      <c r="I68" s="96">
        <f t="shared" si="12"/>
        <v>0.51415507189999121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76</v>
      </c>
      <c r="D69" s="95">
        <v>26.942463</v>
      </c>
      <c r="E69" s="92">
        <v>10.368335999999999</v>
      </c>
      <c r="F69" s="96">
        <f t="shared" si="11"/>
        <v>0.38483252254999845</v>
      </c>
      <c r="G69" s="93">
        <v>19.195266</v>
      </c>
      <c r="H69" s="93">
        <v>9.2934990000000006</v>
      </c>
      <c r="I69" s="96">
        <f t="shared" si="12"/>
        <v>0.4841557809097306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36.331280999999997</v>
      </c>
      <c r="E70" s="92">
        <v>17.808391</v>
      </c>
      <c r="F70" s="96">
        <f t="shared" si="11"/>
        <v>0.49016688951870435</v>
      </c>
      <c r="G70" s="93">
        <v>25.287131000000045</v>
      </c>
      <c r="H70" s="93">
        <v>12.97106499999984</v>
      </c>
      <c r="I70" s="96">
        <f t="shared" si="12"/>
        <v>0.51295123199226578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1150.1591450000001</v>
      </c>
      <c r="E71" s="92">
        <f t="shared" si="13"/>
        <v>526.40766499999995</v>
      </c>
      <c r="F71" s="96">
        <f t="shared" si="11"/>
        <v>0.45768245836970667</v>
      </c>
      <c r="G71" s="93">
        <f t="shared" ref="G71:H71" si="14">SUM(G60:G70)</f>
        <v>1205.7845930000001</v>
      </c>
      <c r="H71" s="93">
        <f t="shared" si="14"/>
        <v>782.18317100000002</v>
      </c>
      <c r="I71" s="96">
        <f t="shared" si="12"/>
        <v>0.64869229175828425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105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196.383253</v>
      </c>
      <c r="E80" s="92">
        <v>149.19794200000001</v>
      </c>
      <c r="F80" s="96">
        <f t="shared" ref="F80:F87" si="15">+E80/D80</f>
        <v>0.75972843774005527</v>
      </c>
      <c r="G80" s="93">
        <v>16.923114000000002</v>
      </c>
      <c r="H80" s="93">
        <v>15.398021</v>
      </c>
      <c r="I80" s="96">
        <f t="shared" ref="I80:I87" si="16">+H80/G80</f>
        <v>0.90988106562421067</v>
      </c>
      <c r="J80" s="104">
        <f>+D80/$D$87</f>
        <v>0.72761559635498718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91</v>
      </c>
      <c r="D81" s="95">
        <v>29.163174999999999</v>
      </c>
      <c r="E81" s="92">
        <v>13.556582000000001</v>
      </c>
      <c r="F81" s="96">
        <f t="shared" si="15"/>
        <v>0.46485274665738557</v>
      </c>
      <c r="G81" s="93">
        <v>203.43957399999999</v>
      </c>
      <c r="H81" s="93">
        <v>167.63960900000001</v>
      </c>
      <c r="I81" s="96">
        <f t="shared" si="16"/>
        <v>0.8240265436261679</v>
      </c>
      <c r="J81" s="104">
        <f t="shared" ref="J81:J86" si="17">+D81/$D$87</f>
        <v>0.10805188652837852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92</v>
      </c>
      <c r="D82" s="95">
        <v>26.702088</v>
      </c>
      <c r="E82" s="92">
        <v>16.055222000000001</v>
      </c>
      <c r="F82" s="96">
        <f t="shared" si="15"/>
        <v>0.60127215519625288</v>
      </c>
      <c r="G82" s="93">
        <v>19.202555</v>
      </c>
      <c r="H82" s="93">
        <v>11.062011</v>
      </c>
      <c r="I82" s="96">
        <f t="shared" si="16"/>
        <v>0.5760697469685675</v>
      </c>
      <c r="J82" s="104">
        <f t="shared" si="17"/>
        <v>9.8933363141934239E-2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93</v>
      </c>
      <c r="D83" s="95">
        <v>15.676205</v>
      </c>
      <c r="E83" s="92">
        <v>8.5599910000000001</v>
      </c>
      <c r="F83" s="96">
        <f t="shared" si="15"/>
        <v>0.54604995277874968</v>
      </c>
      <c r="G83" s="93">
        <v>11.415023</v>
      </c>
      <c r="H83" s="93">
        <v>7.9173689999999999</v>
      </c>
      <c r="I83" s="96">
        <f t="shared" si="16"/>
        <v>0.69359203218425403</v>
      </c>
      <c r="J83" s="104">
        <f t="shared" si="17"/>
        <v>5.8081588299476995E-2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1.975009</v>
      </c>
      <c r="E84" s="92">
        <v>1.632304</v>
      </c>
      <c r="F84" s="96">
        <f t="shared" si="15"/>
        <v>0.82647927174002744</v>
      </c>
      <c r="G84" s="93">
        <v>3.5711089999999999</v>
      </c>
      <c r="H84" s="93">
        <v>1.6822680000000001</v>
      </c>
      <c r="I84" s="96">
        <f t="shared" si="16"/>
        <v>0.47107719198713904</v>
      </c>
      <c r="J84" s="104">
        <f t="shared" si="17"/>
        <v>7.3175656752231663E-3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269.89972999999998</v>
      </c>
      <c r="E87" s="92">
        <f t="shared" si="18"/>
        <v>189.00204100000002</v>
      </c>
      <c r="F87" s="96">
        <f t="shared" si="15"/>
        <v>0.7002676179038787</v>
      </c>
      <c r="G87" s="95">
        <f t="shared" ref="G87" si="19">SUM(G80:G86)</f>
        <v>254.55137499999998</v>
      </c>
      <c r="H87" s="92">
        <f t="shared" ref="H87" si="20">SUM(H80:H86)</f>
        <v>203.69927800000002</v>
      </c>
      <c r="I87" s="96">
        <f t="shared" si="16"/>
        <v>0.80022855111271762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262.57075099999997</v>
      </c>
      <c r="E92" s="92">
        <v>157.212433</v>
      </c>
      <c r="F92" s="96">
        <f t="shared" ref="F92:F99" si="21">+E92/D92</f>
        <v>0.59874312885672487</v>
      </c>
      <c r="G92" s="93">
        <v>70.393653</v>
      </c>
      <c r="H92" s="93">
        <v>61.047938000000002</v>
      </c>
      <c r="I92" s="96">
        <f t="shared" ref="I92:I99" si="22">+H92/G92</f>
        <v>0.8672363970086906</v>
      </c>
      <c r="J92" s="104">
        <f>D92/$D$99</f>
        <v>0.38537464843616864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90</v>
      </c>
      <c r="D93" s="95">
        <v>223.53286399999999</v>
      </c>
      <c r="E93" s="92">
        <v>128.31299200000001</v>
      </c>
      <c r="F93" s="96">
        <f t="shared" si="21"/>
        <v>0.57402294098464202</v>
      </c>
      <c r="G93" s="93">
        <v>8.2713070000000002</v>
      </c>
      <c r="H93" s="93">
        <v>7.3135110000000001</v>
      </c>
      <c r="I93" s="96">
        <f t="shared" si="22"/>
        <v>0.88420258128491658</v>
      </c>
      <c r="J93" s="104">
        <f t="shared" ref="J93:J98" si="23">D93/$D$99</f>
        <v>0.32807880752083429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91</v>
      </c>
      <c r="D94" s="95">
        <v>191.89556999999999</v>
      </c>
      <c r="E94" s="92">
        <v>80.490987000000004</v>
      </c>
      <c r="F94" s="96">
        <f t="shared" si="21"/>
        <v>0.41945203320743679</v>
      </c>
      <c r="G94" s="93">
        <v>465.22630199999998</v>
      </c>
      <c r="H94" s="93">
        <v>317.110546</v>
      </c>
      <c r="I94" s="96">
        <f t="shared" si="22"/>
        <v>0.681626435643787</v>
      </c>
      <c r="J94" s="104">
        <f t="shared" si="23"/>
        <v>0.28164480447103646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94</v>
      </c>
      <c r="D95" s="95">
        <v>2.5632320000000002</v>
      </c>
      <c r="E95" s="92">
        <v>0.55120199999999997</v>
      </c>
      <c r="F95" s="96">
        <f t="shared" si="21"/>
        <v>0.21504179098887652</v>
      </c>
      <c r="G95" s="93">
        <v>1.99343</v>
      </c>
      <c r="H95" s="93">
        <v>1.430941</v>
      </c>
      <c r="I95" s="96">
        <f t="shared" si="22"/>
        <v>0.71782856684207619</v>
      </c>
      <c r="J95" s="104">
        <f t="shared" si="23"/>
        <v>3.7620512836951045E-3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93</v>
      </c>
      <c r="D96" s="95">
        <v>0.77651400000000004</v>
      </c>
      <c r="E96" s="92">
        <v>0.49378100000000003</v>
      </c>
      <c r="F96" s="96">
        <f t="shared" si="21"/>
        <v>0.63589452347285436</v>
      </c>
      <c r="G96" s="93">
        <v>7.7511609999999997</v>
      </c>
      <c r="H96" s="93">
        <v>7.0751090000000003</v>
      </c>
      <c r="I96" s="96">
        <f t="shared" si="22"/>
        <v>0.91278054990729784</v>
      </c>
      <c r="J96" s="104">
        <f t="shared" si="23"/>
        <v>1.1396882882654478E-3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0"/>
      <c r="H97" s="91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0"/>
      <c r="H98" s="91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4">SUM(D92:D98)</f>
        <v>681.338931</v>
      </c>
      <c r="E99" s="92">
        <f t="shared" si="24"/>
        <v>367.06139500000006</v>
      </c>
      <c r="F99" s="96">
        <f t="shared" si="21"/>
        <v>0.53873539041907481</v>
      </c>
      <c r="G99" s="95">
        <f t="shared" ref="G99:H99" si="25">SUM(G92:G98)</f>
        <v>553.635853</v>
      </c>
      <c r="H99" s="92">
        <f t="shared" si="25"/>
        <v>393.97804500000001</v>
      </c>
      <c r="I99" s="96">
        <f t="shared" si="22"/>
        <v>0.71161945684178807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465.609128</v>
      </c>
      <c r="E104" s="92">
        <v>201.869055</v>
      </c>
      <c r="F104" s="96">
        <f t="shared" ref="F104:F111" si="26">+E104/D104</f>
        <v>0.43355905814629991</v>
      </c>
      <c r="G104" s="93">
        <v>336.21914400000003</v>
      </c>
      <c r="H104" s="93">
        <v>197.04898900000001</v>
      </c>
      <c r="I104" s="96">
        <f t="shared" ref="I104:I111" si="27">+H104/G104</f>
        <v>0.58607307917005458</v>
      </c>
      <c r="J104" s="104">
        <f>D104/$D$111</f>
        <v>0.40482148059606132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90</v>
      </c>
      <c r="D105" s="95">
        <v>426.46277300000003</v>
      </c>
      <c r="E105" s="92">
        <v>182.770475</v>
      </c>
      <c r="F105" s="96">
        <f t="shared" si="26"/>
        <v>0.42857310548885819</v>
      </c>
      <c r="G105" s="93">
        <v>210.73134999999999</v>
      </c>
      <c r="H105" s="93">
        <v>132.14878100000001</v>
      </c>
      <c r="I105" s="96">
        <f t="shared" si="27"/>
        <v>0.62709597314305643</v>
      </c>
      <c r="J105" s="104">
        <f t="shared" ref="J105:J110" si="28">D105/$D$111</f>
        <v>0.37078588198331458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173.59074799999999</v>
      </c>
      <c r="E106" s="92">
        <v>96.437521000000004</v>
      </c>
      <c r="F106" s="96">
        <f t="shared" si="26"/>
        <v>0.55554528171052076</v>
      </c>
      <c r="G106" s="93">
        <v>548.41679799999997</v>
      </c>
      <c r="H106" s="93">
        <v>382.83707299999998</v>
      </c>
      <c r="I106" s="96">
        <f t="shared" si="27"/>
        <v>0.69807685394786179</v>
      </c>
      <c r="J106" s="104">
        <f t="shared" si="28"/>
        <v>0.15092759011188836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94</v>
      </c>
      <c r="D107" s="95">
        <v>51.950246999999997</v>
      </c>
      <c r="E107" s="92">
        <v>33.565548</v>
      </c>
      <c r="F107" s="96">
        <f t="shared" si="26"/>
        <v>0.64610949780469762</v>
      </c>
      <c r="G107" s="93">
        <v>87.190630999999996</v>
      </c>
      <c r="H107" s="93">
        <v>58.723174999999998</v>
      </c>
      <c r="I107" s="96">
        <f t="shared" si="27"/>
        <v>0.67350326894640777</v>
      </c>
      <c r="J107" s="104">
        <f t="shared" si="28"/>
        <v>4.5167877181031317E-2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93</v>
      </c>
      <c r="D108" s="95">
        <v>32.546249000000003</v>
      </c>
      <c r="E108" s="92">
        <v>11.765065</v>
      </c>
      <c r="F108" s="96">
        <f t="shared" si="26"/>
        <v>0.36148758648039592</v>
      </c>
      <c r="G108" s="93">
        <v>23.226669999999999</v>
      </c>
      <c r="H108" s="93">
        <v>11.425152000000001</v>
      </c>
      <c r="I108" s="96">
        <f t="shared" si="27"/>
        <v>0.49189797762658194</v>
      </c>
      <c r="J108" s="104">
        <f t="shared" si="28"/>
        <v>2.8297170127704371E-2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9">SUM(D104:D110)</f>
        <v>1150.1591450000001</v>
      </c>
      <c r="E111" s="92">
        <f t="shared" si="29"/>
        <v>526.40766400000007</v>
      </c>
      <c r="F111" s="96">
        <f t="shared" si="26"/>
        <v>0.45768245750026187</v>
      </c>
      <c r="G111" s="95">
        <f t="shared" ref="G111:H111" si="30">SUM(G104:G110)</f>
        <v>1205.7845929999999</v>
      </c>
      <c r="H111" s="92">
        <f t="shared" si="30"/>
        <v>782.1831699999999</v>
      </c>
      <c r="I111" s="96">
        <f t="shared" si="27"/>
        <v>0.64869229092894864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1" zoomScale="85" zoomScaleNormal="85" workbookViewId="0">
      <selection activeCell="P24" sqref="P24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273.16341300000005</v>
      </c>
      <c r="H15" s="152">
        <f>+E39</f>
        <v>161.61915900000002</v>
      </c>
      <c r="I15" s="153">
        <f>+H15/G15</f>
        <v>0.59165741570229979</v>
      </c>
      <c r="J15" s="152">
        <f t="shared" ref="J15:K15" si="0">+G39</f>
        <v>254.37991</v>
      </c>
      <c r="K15" s="152">
        <f t="shared" si="0"/>
        <v>185.70276799999999</v>
      </c>
      <c r="L15" s="153">
        <f t="shared" ref="L15:L18" si="1">+K15/J15</f>
        <v>0.73002136057049472</v>
      </c>
      <c r="M15" s="88"/>
      <c r="N15" s="49"/>
      <c r="O15" s="50">
        <f>(I15-L15)*100</f>
        <v>-13.836394486819492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378.10452900000001</v>
      </c>
      <c r="H16" s="152">
        <f>E55</f>
        <v>168.65168300000002</v>
      </c>
      <c r="I16" s="153">
        <f t="shared" ref="I16:I18" si="2">+H16/G16</f>
        <v>0.44604512790694451</v>
      </c>
      <c r="J16" s="152">
        <f>G55</f>
        <v>359.90694400000001</v>
      </c>
      <c r="K16" s="152">
        <f>H55</f>
        <v>238.926244</v>
      </c>
      <c r="L16" s="153">
        <f t="shared" si="1"/>
        <v>0.66385561041022867</v>
      </c>
      <c r="M16" s="88"/>
      <c r="N16" s="49"/>
      <c r="O16" s="50">
        <f>(I16-L16)*100</f>
        <v>-21.781048250328418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608.80000700000005</v>
      </c>
      <c r="H17" s="95">
        <f>E71</f>
        <v>304.10197400000004</v>
      </c>
      <c r="I17" s="153">
        <f t="shared" si="2"/>
        <v>0.49951046403322397</v>
      </c>
      <c r="J17" s="95">
        <f>G71</f>
        <v>632.24923000000001</v>
      </c>
      <c r="K17" s="95">
        <f>H71</f>
        <v>431.64919200000003</v>
      </c>
      <c r="L17" s="153">
        <f t="shared" si="1"/>
        <v>0.6827199963533368</v>
      </c>
      <c r="M17" s="88"/>
      <c r="N17" s="49"/>
      <c r="O17" s="50">
        <f>(I17-L17)*100</f>
        <v>-18.320953232011284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1260.0679490000002</v>
      </c>
      <c r="H18" s="154">
        <f>SUM(H15:H17)</f>
        <v>634.37281600000006</v>
      </c>
      <c r="I18" s="153">
        <f t="shared" si="2"/>
        <v>0.50344333930836294</v>
      </c>
      <c r="J18" s="154">
        <f>SUM(J15:J17)</f>
        <v>1246.5360839999998</v>
      </c>
      <c r="K18" s="154">
        <f>SUM(K15:K17)</f>
        <v>856.27820399999996</v>
      </c>
      <c r="L18" s="153">
        <f t="shared" si="1"/>
        <v>0.68692612672093334</v>
      </c>
      <c r="M18" s="89"/>
      <c r="N18" s="51"/>
      <c r="O18" s="50">
        <f>(I18-L18)*100</f>
        <v>-18.34827874125704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C22" s="51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148.598343</v>
      </c>
      <c r="E28" s="92">
        <v>82.997310999999996</v>
      </c>
      <c r="F28" s="96">
        <f>+E28/D28</f>
        <v>0.55853456589351069</v>
      </c>
      <c r="G28" s="93">
        <v>72.830099000000004</v>
      </c>
      <c r="H28" s="93">
        <v>43.230800000000002</v>
      </c>
      <c r="I28" s="96">
        <f t="shared" ref="I28:I39" si="3">+H28/G28</f>
        <v>0.59358425422434202</v>
      </c>
      <c r="J28" s="39"/>
      <c r="K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63</v>
      </c>
      <c r="D29" s="95">
        <v>54.236803999999999</v>
      </c>
      <c r="E29" s="92">
        <v>32.447175999999999</v>
      </c>
      <c r="F29" s="96">
        <f t="shared" ref="F29:F39" si="4">+E29/D29</f>
        <v>0.59825014763038031</v>
      </c>
      <c r="G29" s="93">
        <v>48.070309999999999</v>
      </c>
      <c r="H29" s="93">
        <v>39.081246</v>
      </c>
      <c r="I29" s="96">
        <f t="shared" si="3"/>
        <v>0.81300174681627813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67</v>
      </c>
      <c r="D30" s="95">
        <v>31.477847000000001</v>
      </c>
      <c r="E30" s="92">
        <v>26.049837</v>
      </c>
      <c r="F30" s="96">
        <f t="shared" si="4"/>
        <v>0.82756095103963112</v>
      </c>
      <c r="G30" s="93">
        <v>45.670831</v>
      </c>
      <c r="H30" s="93">
        <v>34.354159000000003</v>
      </c>
      <c r="I30" s="96">
        <f t="shared" si="3"/>
        <v>0.75221225994333241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65</v>
      </c>
      <c r="D31" s="95">
        <v>22.948833</v>
      </c>
      <c r="E31" s="92">
        <v>16.128823000000001</v>
      </c>
      <c r="F31" s="96">
        <f t="shared" si="4"/>
        <v>0.70281669660500823</v>
      </c>
      <c r="G31" s="93">
        <v>57.688248000000002</v>
      </c>
      <c r="H31" s="93">
        <v>50.467404999999999</v>
      </c>
      <c r="I31" s="96">
        <f t="shared" si="3"/>
        <v>0.87482991336467697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77</v>
      </c>
      <c r="D32" s="95">
        <v>6.0961559999999997</v>
      </c>
      <c r="E32" s="92">
        <v>2.2254679999999998</v>
      </c>
      <c r="F32" s="96">
        <f t="shared" si="4"/>
        <v>0.36506086786492997</v>
      </c>
      <c r="G32" s="93">
        <v>0.106656</v>
      </c>
      <c r="H32" s="93">
        <v>0.106656</v>
      </c>
      <c r="I32" s="96">
        <f t="shared" si="3"/>
        <v>1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66</v>
      </c>
      <c r="D33" s="95">
        <v>4.2672639999999999</v>
      </c>
      <c r="E33" s="92">
        <v>0.20787600000000001</v>
      </c>
      <c r="F33" s="96">
        <f t="shared" si="4"/>
        <v>4.8714117523546707E-2</v>
      </c>
      <c r="G33" s="93">
        <v>19.950859999999999</v>
      </c>
      <c r="H33" s="93">
        <v>10.948435999999999</v>
      </c>
      <c r="I33" s="96">
        <f t="shared" si="3"/>
        <v>0.54877012820499971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74</v>
      </c>
      <c r="D34" s="95">
        <v>1.8152740000000001</v>
      </c>
      <c r="E34" s="92">
        <v>0.1535</v>
      </c>
      <c r="F34" s="96">
        <f t="shared" si="4"/>
        <v>8.4560237187333701E-2</v>
      </c>
      <c r="G34" s="93">
        <v>0</v>
      </c>
      <c r="H34" s="93">
        <v>0</v>
      </c>
      <c r="I34" s="96" t="e">
        <f t="shared" si="3"/>
        <v>#DIV/0!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79</v>
      </c>
      <c r="D35" s="95">
        <v>1.4516009999999999</v>
      </c>
      <c r="E35" s="92">
        <v>9.0805999999999998E-2</v>
      </c>
      <c r="F35" s="96">
        <f t="shared" si="4"/>
        <v>6.2555757401655143E-2</v>
      </c>
      <c r="G35" s="93">
        <v>3.3347000000000002E-2</v>
      </c>
      <c r="H35" s="93">
        <v>3.3347000000000002E-2</v>
      </c>
      <c r="I35" s="96">
        <f t="shared" si="3"/>
        <v>1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72</v>
      </c>
      <c r="D36" s="95">
        <v>0.92022099999999996</v>
      </c>
      <c r="E36" s="92">
        <v>0.70292200000000005</v>
      </c>
      <c r="F36" s="96">
        <f t="shared" si="4"/>
        <v>0.76386215919871436</v>
      </c>
      <c r="G36" s="93">
        <v>2.5263629999999999</v>
      </c>
      <c r="H36" s="93">
        <v>1.288065</v>
      </c>
      <c r="I36" s="96">
        <f t="shared" si="3"/>
        <v>0.50984953468682059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70</v>
      </c>
      <c r="D37" s="95">
        <v>0.46326800000000001</v>
      </c>
      <c r="E37" s="92">
        <v>0.378002</v>
      </c>
      <c r="F37" s="96">
        <f t="shared" si="4"/>
        <v>0.81594670903235278</v>
      </c>
      <c r="G37" s="93">
        <v>3.9463279999999998</v>
      </c>
      <c r="H37" s="93">
        <v>3.4867900000000001</v>
      </c>
      <c r="I37" s="96">
        <f t="shared" si="3"/>
        <v>0.88355301434650135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0.88780199999999998</v>
      </c>
      <c r="E38" s="92">
        <v>0.23743800000000001</v>
      </c>
      <c r="F38" s="96">
        <f t="shared" si="4"/>
        <v>0.26744476809018231</v>
      </c>
      <c r="G38" s="93">
        <v>3.556868000000037</v>
      </c>
      <c r="H38" s="93">
        <v>2.7058639999999912</v>
      </c>
      <c r="I38" s="96">
        <f t="shared" si="3"/>
        <v>0.76074344057748644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273.16341300000005</v>
      </c>
      <c r="E39" s="92">
        <f t="shared" si="5"/>
        <v>161.61915900000002</v>
      </c>
      <c r="F39" s="96">
        <f t="shared" si="4"/>
        <v>0.59165741570229979</v>
      </c>
      <c r="G39" s="93">
        <f t="shared" ref="G39:H39" si="6">SUM(G28:G38)</f>
        <v>254.37991</v>
      </c>
      <c r="H39" s="93">
        <f t="shared" si="6"/>
        <v>185.70276799999999</v>
      </c>
      <c r="I39" s="96">
        <f t="shared" si="3"/>
        <v>0.73002136057049472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64</v>
      </c>
      <c r="D44" s="95">
        <v>149.024024</v>
      </c>
      <c r="E44" s="92">
        <v>82.761035000000007</v>
      </c>
      <c r="F44" s="96">
        <f t="shared" ref="F44:F55" si="7">+E44/D44</f>
        <v>0.55535364553033417</v>
      </c>
      <c r="G44" s="93">
        <v>169.701683</v>
      </c>
      <c r="H44" s="93">
        <v>102.981939</v>
      </c>
      <c r="I44" s="96">
        <f t="shared" ref="I44:I55" si="8">+H44/G44</f>
        <v>0.60684099992102025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67</v>
      </c>
      <c r="D45" s="95">
        <v>75.491412999999994</v>
      </c>
      <c r="E45" s="92">
        <v>31.490095</v>
      </c>
      <c r="F45" s="96">
        <f t="shared" si="7"/>
        <v>0.41713479386059449</v>
      </c>
      <c r="G45" s="93">
        <v>38.248007999999999</v>
      </c>
      <c r="H45" s="93">
        <v>31.184467000000001</v>
      </c>
      <c r="I45" s="96">
        <f t="shared" si="8"/>
        <v>0.81532264373088403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63</v>
      </c>
      <c r="D46" s="95">
        <v>37.456296000000002</v>
      </c>
      <c r="E46" s="92">
        <v>15.982839999999999</v>
      </c>
      <c r="F46" s="96">
        <f t="shared" si="7"/>
        <v>0.42670636733541401</v>
      </c>
      <c r="G46" s="93">
        <v>61.099105000000002</v>
      </c>
      <c r="H46" s="93">
        <v>49.977887000000003</v>
      </c>
      <c r="I46" s="96">
        <f t="shared" si="8"/>
        <v>0.81798067254831308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65</v>
      </c>
      <c r="D47" s="95">
        <v>32.682706000000003</v>
      </c>
      <c r="E47" s="92">
        <v>5.537223</v>
      </c>
      <c r="F47" s="96">
        <f t="shared" si="7"/>
        <v>0.16942363952360615</v>
      </c>
      <c r="G47" s="93">
        <v>36.374777999999999</v>
      </c>
      <c r="H47" s="93">
        <v>31.932994000000001</v>
      </c>
      <c r="I47" s="96">
        <f t="shared" si="8"/>
        <v>0.87788835439765434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89</v>
      </c>
      <c r="D48" s="95">
        <v>25.053650999999999</v>
      </c>
      <c r="E48" s="92">
        <v>1.7051510000000001</v>
      </c>
      <c r="F48" s="96">
        <f t="shared" si="7"/>
        <v>6.8059980559320485E-2</v>
      </c>
      <c r="G48" s="93">
        <v>27.826695000000001</v>
      </c>
      <c r="H48" s="93">
        <v>2.68533</v>
      </c>
      <c r="I48" s="96">
        <f t="shared" si="8"/>
        <v>9.6501938156866987E-2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74</v>
      </c>
      <c r="D49" s="95">
        <v>18.282031</v>
      </c>
      <c r="E49" s="92">
        <v>12.435847000000001</v>
      </c>
      <c r="F49" s="96">
        <f t="shared" si="7"/>
        <v>0.68022239979792187</v>
      </c>
      <c r="G49" s="93">
        <v>1.631189</v>
      </c>
      <c r="H49" s="93">
        <v>1.11551</v>
      </c>
      <c r="I49" s="96">
        <f t="shared" si="8"/>
        <v>0.68386312070520339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68</v>
      </c>
      <c r="D50" s="95">
        <v>11.312631</v>
      </c>
      <c r="E50" s="92">
        <v>5.9570400000000001</v>
      </c>
      <c r="F50" s="96">
        <f t="shared" si="7"/>
        <v>0.52658307338054255</v>
      </c>
      <c r="G50" s="93">
        <v>6.7431150000000004</v>
      </c>
      <c r="H50" s="93">
        <v>5.545966</v>
      </c>
      <c r="I50" s="96">
        <f t="shared" si="8"/>
        <v>0.822463505368068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69</v>
      </c>
      <c r="D51" s="95">
        <v>8.5474759999999996</v>
      </c>
      <c r="E51" s="92">
        <v>4.2359140000000002</v>
      </c>
      <c r="F51" s="96">
        <f t="shared" si="7"/>
        <v>0.49557483402117775</v>
      </c>
      <c r="G51" s="93">
        <v>7.8318560000000002</v>
      </c>
      <c r="H51" s="93">
        <v>4.6442490000000003</v>
      </c>
      <c r="I51" s="96">
        <f t="shared" si="8"/>
        <v>0.59299468733848015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81</v>
      </c>
      <c r="D52" s="95">
        <v>8.0628980000000006</v>
      </c>
      <c r="E52" s="92">
        <v>1.5850519999999999</v>
      </c>
      <c r="F52" s="96">
        <f t="shared" si="7"/>
        <v>0.19658589256617159</v>
      </c>
      <c r="G52" s="93">
        <v>0</v>
      </c>
      <c r="H52" s="93">
        <v>0</v>
      </c>
      <c r="I52" s="96" t="e">
        <f t="shared" si="8"/>
        <v>#DIV/0!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76</v>
      </c>
      <c r="D53" s="95">
        <v>5.0625210000000003</v>
      </c>
      <c r="E53" s="92">
        <v>3.7272509999999999</v>
      </c>
      <c r="F53" s="96">
        <f t="shared" si="7"/>
        <v>0.73624405706168916</v>
      </c>
      <c r="G53" s="93">
        <v>5.0107889999999999</v>
      </c>
      <c r="H53" s="93">
        <v>4.4372759999999998</v>
      </c>
      <c r="I53" s="96">
        <f t="shared" si="8"/>
        <v>0.88554437235333594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7.1288819999999999</v>
      </c>
      <c r="E54" s="92">
        <v>3.234235</v>
      </c>
      <c r="F54" s="96">
        <f t="shared" si="7"/>
        <v>0.45368053504041728</v>
      </c>
      <c r="G54" s="93">
        <v>5.4397260000000074</v>
      </c>
      <c r="H54" s="93">
        <v>4.4206259999999986</v>
      </c>
      <c r="I54" s="96">
        <f t="shared" si="8"/>
        <v>0.81265600510025549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378.10452900000001</v>
      </c>
      <c r="E55" s="92">
        <f t="shared" si="9"/>
        <v>168.65168300000002</v>
      </c>
      <c r="F55" s="96">
        <f t="shared" si="7"/>
        <v>0.44604512790694451</v>
      </c>
      <c r="G55" s="93">
        <f t="shared" ref="G55:H55" si="10">SUM(G44:G54)</f>
        <v>359.90694400000001</v>
      </c>
      <c r="H55" s="93">
        <f t="shared" si="10"/>
        <v>238.926244</v>
      </c>
      <c r="I55" s="96">
        <f t="shared" si="8"/>
        <v>0.66385561041022867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116.910522</v>
      </c>
      <c r="E60" s="92">
        <v>43.803452999999998</v>
      </c>
      <c r="F60" s="96">
        <f t="shared" ref="F60:F71" si="11">+E60/D60</f>
        <v>0.37467502711175987</v>
      </c>
      <c r="G60" s="93">
        <v>108.03551899999999</v>
      </c>
      <c r="H60" s="93">
        <v>75.325384</v>
      </c>
      <c r="I60" s="96">
        <f t="shared" ref="I60:I71" si="12">+H60/G60</f>
        <v>0.69722795518758973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74</v>
      </c>
      <c r="D61" s="95">
        <v>91.422023999999993</v>
      </c>
      <c r="E61" s="92">
        <v>55.381878999999998</v>
      </c>
      <c r="F61" s="96">
        <f t="shared" si="11"/>
        <v>0.60578268317489892</v>
      </c>
      <c r="G61" s="93">
        <v>49.448886999999999</v>
      </c>
      <c r="H61" s="93">
        <v>29.332159000000001</v>
      </c>
      <c r="I61" s="96">
        <f t="shared" si="12"/>
        <v>0.59318137939080406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75</v>
      </c>
      <c r="D62" s="95">
        <v>88.848693999999995</v>
      </c>
      <c r="E62" s="92">
        <v>48.036324</v>
      </c>
      <c r="F62" s="96">
        <f t="shared" si="11"/>
        <v>0.54065312428790457</v>
      </c>
      <c r="G62" s="93">
        <v>70.229324000000005</v>
      </c>
      <c r="H62" s="93">
        <v>47.490108999999997</v>
      </c>
      <c r="I62" s="96">
        <f t="shared" si="12"/>
        <v>0.67621481021232654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68</v>
      </c>
      <c r="D63" s="95">
        <v>88.704103000000003</v>
      </c>
      <c r="E63" s="92">
        <v>36.459501000000003</v>
      </c>
      <c r="F63" s="96">
        <f t="shared" si="11"/>
        <v>0.41102383956241573</v>
      </c>
      <c r="G63" s="93">
        <v>167.034018</v>
      </c>
      <c r="H63" s="93">
        <v>126.60271400000001</v>
      </c>
      <c r="I63" s="96">
        <f t="shared" si="12"/>
        <v>0.75794568984145494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67</v>
      </c>
      <c r="D64" s="95">
        <v>62.511879</v>
      </c>
      <c r="E64" s="92">
        <v>38.753131000000003</v>
      </c>
      <c r="F64" s="96">
        <f t="shared" si="11"/>
        <v>0.61993226919318811</v>
      </c>
      <c r="G64" s="93">
        <v>67.816115999999994</v>
      </c>
      <c r="H64" s="93">
        <v>42.344124999999998</v>
      </c>
      <c r="I64" s="96">
        <f t="shared" si="12"/>
        <v>0.62439619809544977</v>
      </c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69</v>
      </c>
      <c r="D65" s="95">
        <v>51.050421999999998</v>
      </c>
      <c r="E65" s="92">
        <v>23.887491000000001</v>
      </c>
      <c r="F65" s="96">
        <f t="shared" si="11"/>
        <v>0.46791955999893597</v>
      </c>
      <c r="G65" s="93">
        <v>57.196434000000004</v>
      </c>
      <c r="H65" s="93">
        <v>25.706558999999999</v>
      </c>
      <c r="I65" s="96">
        <f t="shared" si="12"/>
        <v>0.44944338662791455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63</v>
      </c>
      <c r="D66" s="95">
        <v>50.082056999999999</v>
      </c>
      <c r="E66" s="92">
        <v>32.344377999999999</v>
      </c>
      <c r="F66" s="96">
        <f t="shared" si="11"/>
        <v>0.64582766638359124</v>
      </c>
      <c r="G66" s="93">
        <v>60.899369</v>
      </c>
      <c r="H66" s="93">
        <v>44.246229999999997</v>
      </c>
      <c r="I66" s="96">
        <f t="shared" si="12"/>
        <v>0.72654660838932494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66</v>
      </c>
      <c r="D67" s="95">
        <v>23.099941000000001</v>
      </c>
      <c r="E67" s="92">
        <v>11.151719</v>
      </c>
      <c r="F67" s="96">
        <f t="shared" si="11"/>
        <v>0.48275963129083316</v>
      </c>
      <c r="G67" s="93">
        <v>29.987451</v>
      </c>
      <c r="H67" s="93">
        <v>24.570955000000001</v>
      </c>
      <c r="I67" s="96">
        <f t="shared" si="12"/>
        <v>0.81937457771919331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65</v>
      </c>
      <c r="D68" s="95">
        <v>14.030117000000001</v>
      </c>
      <c r="E68" s="92">
        <v>3.8229380000000002</v>
      </c>
      <c r="F68" s="96">
        <f t="shared" si="11"/>
        <v>0.27248083533444517</v>
      </c>
      <c r="G68" s="93">
        <v>5.1252620000000002</v>
      </c>
      <c r="H68" s="93">
        <v>3.301056</v>
      </c>
      <c r="I68" s="96">
        <f t="shared" si="12"/>
        <v>0.6440755614054462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89</v>
      </c>
      <c r="D69" s="95">
        <v>9.5009599999999992</v>
      </c>
      <c r="E69" s="92">
        <v>4.8774749999999996</v>
      </c>
      <c r="F69" s="96">
        <f t="shared" si="11"/>
        <v>0.51336654401239457</v>
      </c>
      <c r="G69" s="93">
        <v>5.3136659999999996</v>
      </c>
      <c r="H69" s="93">
        <v>4.6903420000000002</v>
      </c>
      <c r="I69" s="96">
        <f t="shared" si="12"/>
        <v>0.88269417008897444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12.639288000000001</v>
      </c>
      <c r="E70" s="92">
        <v>5.583685</v>
      </c>
      <c r="F70" s="96">
        <f t="shared" si="11"/>
        <v>0.44177211564448882</v>
      </c>
      <c r="G70" s="93">
        <v>11.163184000000115</v>
      </c>
      <c r="H70" s="93">
        <v>8.039558999999997</v>
      </c>
      <c r="I70" s="96">
        <f t="shared" si="12"/>
        <v>0.72018511922762485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608.80000700000005</v>
      </c>
      <c r="E71" s="92">
        <f t="shared" si="13"/>
        <v>304.10197400000004</v>
      </c>
      <c r="F71" s="96">
        <f t="shared" si="11"/>
        <v>0.49951046403322397</v>
      </c>
      <c r="G71" s="93">
        <f t="shared" ref="G71:H71" si="14">SUM(G60:G70)</f>
        <v>632.24923000000001</v>
      </c>
      <c r="H71" s="93">
        <f t="shared" si="14"/>
        <v>431.64919200000003</v>
      </c>
      <c r="I71" s="96">
        <f t="shared" si="12"/>
        <v>0.6827199963533368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123.89967900000001</v>
      </c>
      <c r="E80" s="92">
        <v>82.339619999999996</v>
      </c>
      <c r="F80" s="96">
        <f t="shared" ref="F80:F87" si="15">+E80/D80</f>
        <v>0.66456685493107692</v>
      </c>
      <c r="G80" s="93">
        <v>11.99455</v>
      </c>
      <c r="H80" s="93">
        <v>9.0628510000000002</v>
      </c>
      <c r="I80" s="96">
        <f t="shared" ref="I80:I87" si="16">+H80/G80</f>
        <v>0.75558074292074318</v>
      </c>
      <c r="J80" s="104">
        <f>+D80/$D$87</f>
        <v>0.45357347691361594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91</v>
      </c>
      <c r="D81" s="95">
        <v>119.94009699999999</v>
      </c>
      <c r="E81" s="92">
        <v>68.829488999999995</v>
      </c>
      <c r="F81" s="96">
        <f t="shared" si="15"/>
        <v>0.5738655438973006</v>
      </c>
      <c r="G81" s="93">
        <v>205.742861</v>
      </c>
      <c r="H81" s="93">
        <v>155.09244100000001</v>
      </c>
      <c r="I81" s="96">
        <f t="shared" si="16"/>
        <v>0.75381687727186808</v>
      </c>
      <c r="J81" s="104">
        <f t="shared" ref="J81:J86" si="17">+D81/$D$87</f>
        <v>0.4390781901674366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92</v>
      </c>
      <c r="D82" s="95">
        <v>18.86795</v>
      </c>
      <c r="E82" s="92">
        <v>8.4062940000000008</v>
      </c>
      <c r="F82" s="96">
        <f t="shared" si="15"/>
        <v>0.4455329805304763</v>
      </c>
      <c r="G82" s="93">
        <v>27.917110000000001</v>
      </c>
      <c r="H82" s="93">
        <v>18.418900000000001</v>
      </c>
      <c r="I82" s="96">
        <f t="shared" si="16"/>
        <v>0.65977101497970236</v>
      </c>
      <c r="J82" s="104">
        <f t="shared" si="17"/>
        <v>6.907202466385938E-2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94</v>
      </c>
      <c r="D83" s="95">
        <v>6.540896</v>
      </c>
      <c r="E83" s="92">
        <v>3.1803999999999999E-2</v>
      </c>
      <c r="F83" s="96">
        <f t="shared" si="15"/>
        <v>4.8623307877085952E-3</v>
      </c>
      <c r="G83" s="93">
        <v>4.9505800000000004</v>
      </c>
      <c r="H83" s="93">
        <v>0.74049600000000004</v>
      </c>
      <c r="I83" s="96">
        <f t="shared" si="16"/>
        <v>0.14957762524795074</v>
      </c>
      <c r="J83" s="104">
        <f t="shared" si="17"/>
        <v>2.3944992955553683E-2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93</v>
      </c>
      <c r="D84" s="95">
        <v>3.9147910000000001</v>
      </c>
      <c r="E84" s="92">
        <v>2.0119530000000001</v>
      </c>
      <c r="F84" s="96">
        <f t="shared" si="15"/>
        <v>0.51393624844851238</v>
      </c>
      <c r="G84" s="93">
        <v>3.7748089999999999</v>
      </c>
      <c r="H84" s="93">
        <v>2.3880810000000001</v>
      </c>
      <c r="I84" s="96">
        <f t="shared" si="16"/>
        <v>0.6326362472909226</v>
      </c>
      <c r="J84" s="104">
        <f t="shared" si="17"/>
        <v>1.4331315299534646E-2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273.16341299999993</v>
      </c>
      <c r="E87" s="92">
        <f t="shared" si="18"/>
        <v>161.61915999999999</v>
      </c>
      <c r="F87" s="96">
        <f t="shared" si="15"/>
        <v>0.59165741936311222</v>
      </c>
      <c r="G87" s="95">
        <f t="shared" ref="G87" si="19">SUM(G80:G86)</f>
        <v>254.37991000000002</v>
      </c>
      <c r="H87" s="92">
        <f t="shared" ref="H87" si="20">SUM(H80:H86)</f>
        <v>185.70276900000002</v>
      </c>
      <c r="I87" s="96">
        <f t="shared" si="16"/>
        <v>0.7300213645016228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148.07385600000001</v>
      </c>
      <c r="E92" s="92">
        <v>60.192672000000002</v>
      </c>
      <c r="F92" s="96">
        <f t="shared" ref="F92:F99" si="21">+E92/D92</f>
        <v>0.40650438656774091</v>
      </c>
      <c r="G92" s="93">
        <v>85.041556999999997</v>
      </c>
      <c r="H92" s="93">
        <v>53.032795</v>
      </c>
      <c r="I92" s="96">
        <f t="shared" ref="I92:I99" si="22">+H92/G92</f>
        <v>0.62361034852642694</v>
      </c>
      <c r="J92" s="104">
        <f>D92/$D$99</f>
        <v>0.39162148200557523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90</v>
      </c>
      <c r="D93" s="95">
        <v>119.942072</v>
      </c>
      <c r="E93" s="92">
        <v>59.051274999999997</v>
      </c>
      <c r="F93" s="96">
        <f t="shared" si="21"/>
        <v>0.49233162321891522</v>
      </c>
      <c r="G93" s="93">
        <v>33.097324</v>
      </c>
      <c r="H93" s="93">
        <v>19.224017</v>
      </c>
      <c r="I93" s="96">
        <f t="shared" si="22"/>
        <v>0.58083297006126533</v>
      </c>
      <c r="J93" s="104">
        <f t="shared" ref="J93:J98" si="23">D93/$D$99</f>
        <v>0.31721934756301212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91</v>
      </c>
      <c r="D94" s="95">
        <v>83.549470999999997</v>
      </c>
      <c r="E94" s="92">
        <v>37.575541000000001</v>
      </c>
      <c r="F94" s="96">
        <f t="shared" si="21"/>
        <v>0.44974002289015097</v>
      </c>
      <c r="G94" s="93">
        <v>229.800468</v>
      </c>
      <c r="H94" s="93">
        <v>166.094301</v>
      </c>
      <c r="I94" s="96">
        <f t="shared" si="22"/>
        <v>0.72277616510337139</v>
      </c>
      <c r="J94" s="104">
        <f t="shared" si="23"/>
        <v>0.22096924155066122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94</v>
      </c>
      <c r="D95" s="95">
        <v>25.434041000000001</v>
      </c>
      <c r="E95" s="92">
        <v>11.256156000000001</v>
      </c>
      <c r="F95" s="96">
        <f t="shared" si="21"/>
        <v>0.44256262699269849</v>
      </c>
      <c r="G95" s="93">
        <v>10.971905</v>
      </c>
      <c r="H95" s="93">
        <v>0.02</v>
      </c>
      <c r="I95" s="96">
        <f t="shared" si="22"/>
        <v>1.8228375108971507E-3</v>
      </c>
      <c r="J95" s="104">
        <f t="shared" si="23"/>
        <v>6.7267221229185534E-2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93</v>
      </c>
      <c r="D96" s="95">
        <v>1.105089</v>
      </c>
      <c r="E96" s="92">
        <v>0.57603899999999997</v>
      </c>
      <c r="F96" s="96">
        <f t="shared" si="21"/>
        <v>0.52126027858389679</v>
      </c>
      <c r="G96" s="93">
        <v>0.99568999999999996</v>
      </c>
      <c r="H96" s="93">
        <v>0.55513400000000002</v>
      </c>
      <c r="I96" s="96">
        <f t="shared" si="22"/>
        <v>0.55753698440277599</v>
      </c>
      <c r="J96" s="104">
        <f t="shared" si="23"/>
        <v>2.9227076515658452E-3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0"/>
      <c r="H97" s="91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0"/>
      <c r="H98" s="91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4">SUM(D92:D98)</f>
        <v>378.10452900000001</v>
      </c>
      <c r="E99" s="92">
        <f t="shared" si="24"/>
        <v>168.65168299999999</v>
      </c>
      <c r="F99" s="96">
        <f t="shared" si="21"/>
        <v>0.44604512790694445</v>
      </c>
      <c r="G99" s="95">
        <f t="shared" ref="G99:H99" si="25">SUM(G92:G98)</f>
        <v>359.90694400000001</v>
      </c>
      <c r="H99" s="92">
        <f t="shared" si="25"/>
        <v>238.92624700000002</v>
      </c>
      <c r="I99" s="96">
        <f t="shared" si="22"/>
        <v>0.66385561874571675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92</v>
      </c>
      <c r="D104" s="95">
        <v>278.81145199999997</v>
      </c>
      <c r="E104" s="92">
        <v>148.355639</v>
      </c>
      <c r="F104" s="96">
        <f t="shared" ref="F104:F111" si="26">+E104/D104</f>
        <v>0.53210023453412525</v>
      </c>
      <c r="G104" s="93">
        <v>227.541327</v>
      </c>
      <c r="H104" s="93">
        <v>139.936241</v>
      </c>
      <c r="I104" s="96">
        <f t="shared" ref="I104:I111" si="27">+H104/G104</f>
        <v>0.61499263823841543</v>
      </c>
      <c r="J104" s="104">
        <f>D104/$D$111</f>
        <v>0.45796887121257868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90</v>
      </c>
      <c r="D105" s="95">
        <v>157.04723799999999</v>
      </c>
      <c r="E105" s="92">
        <v>55.307192000000001</v>
      </c>
      <c r="F105" s="96">
        <f t="shared" si="26"/>
        <v>0.35216914798590732</v>
      </c>
      <c r="G105" s="93">
        <v>44.102093000000004</v>
      </c>
      <c r="H105" s="93">
        <v>24.807919999999999</v>
      </c>
      <c r="I105" s="96">
        <f t="shared" si="27"/>
        <v>0.56251117152195018</v>
      </c>
      <c r="J105" s="104">
        <f t="shared" ref="J105:J110" si="28">D105/$D$111</f>
        <v>0.2579619516988606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90.072620999999998</v>
      </c>
      <c r="E106" s="92">
        <v>50.338957999999998</v>
      </c>
      <c r="F106" s="96">
        <f t="shared" si="26"/>
        <v>0.55887080270485301</v>
      </c>
      <c r="G106" s="93">
        <v>266.76381500000002</v>
      </c>
      <c r="H106" s="93">
        <v>206.90705</v>
      </c>
      <c r="I106" s="96">
        <f t="shared" si="27"/>
        <v>0.77561887469633006</v>
      </c>
      <c r="J106" s="104">
        <f t="shared" si="28"/>
        <v>0.14795108404129834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94</v>
      </c>
      <c r="D107" s="95">
        <v>63.116537999999998</v>
      </c>
      <c r="E107" s="92">
        <v>42.116425999999997</v>
      </c>
      <c r="F107" s="96">
        <f t="shared" si="26"/>
        <v>0.6672803568535397</v>
      </c>
      <c r="G107" s="93">
        <v>74.815443999999999</v>
      </c>
      <c r="H107" s="93">
        <v>49.576526999999999</v>
      </c>
      <c r="I107" s="96">
        <f t="shared" si="27"/>
        <v>0.66265097618080027</v>
      </c>
      <c r="J107" s="104">
        <f t="shared" si="28"/>
        <v>0.10367368146235913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93</v>
      </c>
      <c r="D108" s="95">
        <v>19.752158000000001</v>
      </c>
      <c r="E108" s="92">
        <v>7.9837590000000001</v>
      </c>
      <c r="F108" s="96">
        <f t="shared" si="26"/>
        <v>0.40419679712971107</v>
      </c>
      <c r="G108" s="93">
        <v>19.026551000000001</v>
      </c>
      <c r="H108" s="93">
        <v>10.421454000000001</v>
      </c>
      <c r="I108" s="96">
        <f t="shared" si="27"/>
        <v>0.54773216648671641</v>
      </c>
      <c r="J108" s="104">
        <f t="shared" si="28"/>
        <v>3.2444411584903292E-2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9">SUM(D104:D110)</f>
        <v>608.80000699999994</v>
      </c>
      <c r="E111" s="92">
        <f t="shared" si="29"/>
        <v>304.10197399999998</v>
      </c>
      <c r="F111" s="96">
        <f t="shared" si="26"/>
        <v>0.49951046403322397</v>
      </c>
      <c r="G111" s="95">
        <f t="shared" ref="G111:H111" si="30">SUM(G104:G110)</f>
        <v>632.24923000000001</v>
      </c>
      <c r="H111" s="92">
        <f t="shared" si="30"/>
        <v>431.64919199999997</v>
      </c>
      <c r="I111" s="96">
        <f t="shared" si="27"/>
        <v>0.68271999635333669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D4" zoomScale="85" zoomScaleNormal="85" workbookViewId="0">
      <selection activeCell="N20" sqref="N20"/>
    </sheetView>
  </sheetViews>
  <sheetFormatPr baseColWidth="10" defaultColWidth="0" defaultRowHeight="12" x14ac:dyDescent="0.2"/>
  <cols>
    <col min="1" max="2" width="11.7109375" style="23" customWidth="1"/>
    <col min="3" max="3" width="38.7109375" style="23" customWidth="1"/>
    <col min="4" max="4" width="11.5703125" style="23" customWidth="1"/>
    <col min="5" max="5" width="11.7109375" style="23" customWidth="1"/>
    <col min="6" max="6" width="14" style="23" customWidth="1"/>
    <col min="7" max="7" width="13.28515625" style="23" customWidth="1"/>
    <col min="8" max="10" width="11.7109375" style="23" customWidth="1"/>
    <col min="11" max="11" width="12.85546875" style="23" customWidth="1"/>
    <col min="12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200" t="s">
        <v>114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">
      <c r="B8" s="29"/>
      <c r="C8" s="201" t="s">
        <v>83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30"/>
    </row>
    <row r="9" spans="2:16" x14ac:dyDescent="0.2"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0"/>
    </row>
    <row r="10" spans="2:16" x14ac:dyDescent="0.2">
      <c r="B10" s="29"/>
      <c r="C10" s="53"/>
      <c r="D10" s="53"/>
      <c r="E10" s="53"/>
      <c r="L10" s="53"/>
      <c r="M10" s="53"/>
      <c r="N10" s="53"/>
      <c r="O10" s="53"/>
      <c r="P10" s="32"/>
    </row>
    <row r="11" spans="2:16" ht="14.45" customHeight="1" x14ac:dyDescent="0.2">
      <c r="B11" s="29"/>
      <c r="C11" s="53"/>
      <c r="E11" s="202" t="s">
        <v>105</v>
      </c>
      <c r="F11" s="203"/>
      <c r="G11" s="203"/>
      <c r="H11" s="203"/>
      <c r="I11" s="203"/>
      <c r="J11" s="203"/>
      <c r="K11" s="203"/>
      <c r="L11" s="203"/>
      <c r="M11" s="34"/>
      <c r="N11" s="205" t="s">
        <v>106</v>
      </c>
      <c r="O11" s="205"/>
      <c r="P11" s="206"/>
    </row>
    <row r="12" spans="2:16" ht="16.5" customHeight="1" x14ac:dyDescent="0.2">
      <c r="B12" s="29"/>
      <c r="C12" s="53"/>
      <c r="E12" s="204" t="s">
        <v>86</v>
      </c>
      <c r="F12" s="204"/>
      <c r="G12" s="204"/>
      <c r="H12" s="204"/>
      <c r="I12" s="204"/>
      <c r="J12" s="204"/>
      <c r="K12" s="204"/>
      <c r="L12" s="204"/>
      <c r="M12" s="35"/>
      <c r="N12" s="205"/>
      <c r="O12" s="205"/>
      <c r="P12" s="206"/>
    </row>
    <row r="13" spans="2:16" ht="11.25" customHeight="1" x14ac:dyDescent="0.2">
      <c r="B13" s="29"/>
      <c r="E13" s="199" t="s">
        <v>3</v>
      </c>
      <c r="F13" s="199"/>
      <c r="G13" s="199" t="s">
        <v>95</v>
      </c>
      <c r="H13" s="199"/>
      <c r="I13" s="199"/>
      <c r="J13" s="199" t="s">
        <v>96</v>
      </c>
      <c r="K13" s="199"/>
      <c r="L13" s="199"/>
      <c r="M13" s="47"/>
      <c r="N13" s="205"/>
      <c r="O13" s="205"/>
      <c r="P13" s="206"/>
    </row>
    <row r="14" spans="2:16" ht="11.25" customHeight="1" x14ac:dyDescent="0.25">
      <c r="B14" s="29"/>
      <c r="E14" s="199"/>
      <c r="F14" s="199"/>
      <c r="G14" s="151" t="s">
        <v>4</v>
      </c>
      <c r="H14" s="151" t="s">
        <v>5</v>
      </c>
      <c r="I14" s="151" t="s">
        <v>6</v>
      </c>
      <c r="J14" s="151" t="s">
        <v>4</v>
      </c>
      <c r="K14" s="151" t="s">
        <v>5</v>
      </c>
      <c r="L14" s="151" t="s">
        <v>6</v>
      </c>
      <c r="M14" s="87"/>
      <c r="O14" s="24"/>
      <c r="P14" s="30"/>
    </row>
    <row r="15" spans="2:16" ht="12" customHeight="1" x14ac:dyDescent="0.25">
      <c r="B15" s="29"/>
      <c r="D15" s="49"/>
      <c r="E15" s="197" t="s">
        <v>9</v>
      </c>
      <c r="F15" s="197"/>
      <c r="G15" s="152">
        <f>+D39</f>
        <v>555.33476200000007</v>
      </c>
      <c r="H15" s="152">
        <f>+E39</f>
        <v>364.03512700000005</v>
      </c>
      <c r="I15" s="153">
        <f>+H15/G15</f>
        <v>0.65552375235606086</v>
      </c>
      <c r="J15" s="152">
        <f t="shared" ref="J15:K15" si="0">+G39</f>
        <v>503.25533000000001</v>
      </c>
      <c r="K15" s="152">
        <f t="shared" si="0"/>
        <v>430.66552899999999</v>
      </c>
      <c r="L15" s="153">
        <f t="shared" ref="L15:L18" si="1">+K15/J15</f>
        <v>0.85575949886114466</v>
      </c>
      <c r="M15" s="88"/>
      <c r="N15" s="49"/>
      <c r="O15" s="50">
        <f>(I15-L15)*100</f>
        <v>-20.02357465050838</v>
      </c>
      <c r="P15" s="30"/>
    </row>
    <row r="16" spans="2:16" ht="12" customHeight="1" x14ac:dyDescent="0.25">
      <c r="B16" s="29"/>
      <c r="C16" s="52"/>
      <c r="D16" s="49"/>
      <c r="E16" s="197" t="s">
        <v>7</v>
      </c>
      <c r="F16" s="197"/>
      <c r="G16" s="152">
        <f>D55</f>
        <v>536.66281100000003</v>
      </c>
      <c r="H16" s="152">
        <f>E55</f>
        <v>93.329996999999992</v>
      </c>
      <c r="I16" s="153">
        <f t="shared" ref="I16:I18" si="2">+H16/G16</f>
        <v>0.17390807614578679</v>
      </c>
      <c r="J16" s="152">
        <f>G55</f>
        <v>362.067678</v>
      </c>
      <c r="K16" s="152">
        <f>H55</f>
        <v>251.41089700000001</v>
      </c>
      <c r="L16" s="153">
        <f t="shared" si="1"/>
        <v>0.6943754228180512</v>
      </c>
      <c r="M16" s="88"/>
      <c r="N16" s="49"/>
      <c r="O16" s="50">
        <f>(I16-L16)*100</f>
        <v>-52.046734667226445</v>
      </c>
      <c r="P16" s="30"/>
    </row>
    <row r="17" spans="2:16" ht="12" customHeight="1" x14ac:dyDescent="0.25">
      <c r="B17" s="29"/>
      <c r="D17" s="49"/>
      <c r="E17" s="197" t="s">
        <v>8</v>
      </c>
      <c r="F17" s="197"/>
      <c r="G17" s="95">
        <f>D71</f>
        <v>701.78181099999983</v>
      </c>
      <c r="H17" s="95">
        <f>E71</f>
        <v>354.69379199999997</v>
      </c>
      <c r="I17" s="153">
        <f t="shared" si="2"/>
        <v>0.50541890148817215</v>
      </c>
      <c r="J17" s="95">
        <f>G71</f>
        <v>636.95199100000002</v>
      </c>
      <c r="K17" s="95">
        <f>H71</f>
        <v>422.297438</v>
      </c>
      <c r="L17" s="153">
        <f t="shared" si="1"/>
        <v>0.66299728074796138</v>
      </c>
      <c r="M17" s="88"/>
      <c r="N17" s="49"/>
      <c r="O17" s="50">
        <f>(I17-L17)*100</f>
        <v>-15.757837925978924</v>
      </c>
      <c r="P17" s="30"/>
    </row>
    <row r="18" spans="2:16" ht="12" customHeight="1" x14ac:dyDescent="0.25">
      <c r="B18" s="29"/>
      <c r="D18" s="49"/>
      <c r="E18" s="198" t="s">
        <v>10</v>
      </c>
      <c r="F18" s="198"/>
      <c r="G18" s="154">
        <f>SUM(G15:G17)</f>
        <v>1793.7793839999999</v>
      </c>
      <c r="H18" s="154">
        <f>SUM(H15:H17)</f>
        <v>812.05891599999995</v>
      </c>
      <c r="I18" s="153">
        <f t="shared" si="2"/>
        <v>0.45270835602378623</v>
      </c>
      <c r="J18" s="154">
        <f>SUM(J15:J17)</f>
        <v>1502.2749990000002</v>
      </c>
      <c r="K18" s="154">
        <f>SUM(K15:K17)</f>
        <v>1104.3738639999999</v>
      </c>
      <c r="L18" s="153">
        <f t="shared" si="1"/>
        <v>0.73513428948437143</v>
      </c>
      <c r="M18" s="89"/>
      <c r="N18" s="51"/>
      <c r="O18" s="50">
        <f>(I18-L18)*100</f>
        <v>-28.24259334605852</v>
      </c>
      <c r="P18" s="30"/>
    </row>
    <row r="19" spans="2:16" ht="12" customHeight="1" x14ac:dyDescent="0.25">
      <c r="B19" s="29"/>
      <c r="E19" s="86" t="s">
        <v>121</v>
      </c>
      <c r="F19" s="123"/>
      <c r="G19" s="123"/>
      <c r="H19" s="123"/>
      <c r="I19" s="123"/>
      <c r="J19" s="123"/>
      <c r="K19" s="123"/>
      <c r="L19" s="123"/>
      <c r="M19" s="48"/>
      <c r="N19" s="37"/>
      <c r="O19" s="24"/>
      <c r="P19" s="30"/>
    </row>
    <row r="20" spans="2:16" ht="12" customHeight="1" x14ac:dyDescent="0.25">
      <c r="B20" s="29"/>
      <c r="E20" s="38" t="s">
        <v>11</v>
      </c>
      <c r="F20" s="39"/>
      <c r="G20" s="39"/>
      <c r="H20" s="40"/>
      <c r="I20" s="39"/>
      <c r="J20" s="39"/>
      <c r="K20" s="39"/>
      <c r="L20" s="39"/>
      <c r="M20" s="41"/>
      <c r="N20" s="37"/>
      <c r="O20" s="24"/>
      <c r="P20" s="30"/>
    </row>
    <row r="21" spans="2:16" ht="12" customHeight="1" x14ac:dyDescent="0.25">
      <c r="B21" s="29"/>
      <c r="E21" s="38"/>
      <c r="F21" s="39"/>
      <c r="G21" s="39"/>
      <c r="H21" s="40"/>
      <c r="I21" s="39"/>
      <c r="J21" s="39"/>
      <c r="K21" s="39"/>
      <c r="L21" s="39"/>
      <c r="M21" s="41"/>
      <c r="N21" s="37"/>
      <c r="O21" s="24"/>
      <c r="P21" s="30"/>
    </row>
    <row r="22" spans="2:16" ht="12" customHeight="1" x14ac:dyDescent="0.25">
      <c r="B22" s="29"/>
      <c r="E22" s="38"/>
      <c r="F22" s="39"/>
      <c r="G22" s="39"/>
      <c r="H22" s="40"/>
      <c r="I22" s="39"/>
      <c r="J22" s="39"/>
      <c r="K22" s="39"/>
      <c r="L22" s="39"/>
      <c r="M22" s="41"/>
      <c r="N22" s="37"/>
      <c r="O22" s="24"/>
      <c r="P22" s="30"/>
    </row>
    <row r="23" spans="2:16" ht="12" customHeight="1" x14ac:dyDescent="0.25">
      <c r="B23" s="29"/>
      <c r="C23" s="51" t="s">
        <v>56</v>
      </c>
      <c r="E23" s="38"/>
      <c r="F23" s="39"/>
      <c r="G23" s="39"/>
      <c r="H23" s="40"/>
      <c r="I23" s="39"/>
      <c r="J23" s="39"/>
      <c r="K23" s="39"/>
      <c r="L23" s="39"/>
      <c r="M23" s="41"/>
      <c r="N23" s="37"/>
      <c r="O23" s="24"/>
      <c r="P23" s="30"/>
    </row>
    <row r="24" spans="2:16" ht="12" customHeight="1" x14ac:dyDescent="0.25">
      <c r="B24" s="29"/>
      <c r="C24" s="51"/>
      <c r="E24" s="38"/>
      <c r="F24" s="39"/>
      <c r="G24" s="39"/>
      <c r="H24" s="40"/>
      <c r="I24" s="39"/>
      <c r="J24" s="39"/>
      <c r="K24" s="39"/>
      <c r="L24" s="39"/>
      <c r="M24" s="41"/>
      <c r="N24" s="37"/>
      <c r="O24" s="24"/>
      <c r="P24" s="30"/>
    </row>
    <row r="25" spans="2:16" ht="12" customHeight="1" x14ac:dyDescent="0.25">
      <c r="B25" s="29"/>
      <c r="C25" s="51" t="s">
        <v>9</v>
      </c>
      <c r="E25" s="38"/>
      <c r="F25" s="39"/>
      <c r="G25" s="39"/>
      <c r="H25" s="40"/>
      <c r="I25" s="39"/>
      <c r="J25" s="39"/>
      <c r="K25" s="39"/>
      <c r="L25" s="39"/>
      <c r="M25" s="41"/>
      <c r="N25" s="37"/>
      <c r="O25" s="24"/>
      <c r="P25" s="30"/>
    </row>
    <row r="26" spans="2:16" ht="12" customHeight="1" x14ac:dyDescent="0.25">
      <c r="B26" s="29"/>
      <c r="E26" s="38"/>
      <c r="F26" s="39"/>
      <c r="G26" s="39"/>
      <c r="H26" s="40"/>
      <c r="I26" s="39"/>
      <c r="J26" s="39"/>
      <c r="K26" s="39"/>
      <c r="L26" s="39"/>
      <c r="M26" s="41"/>
      <c r="N26" s="37"/>
      <c r="O26" s="24"/>
      <c r="P26" s="30"/>
    </row>
    <row r="27" spans="2:16" ht="12" customHeight="1" x14ac:dyDescent="0.25">
      <c r="B27" s="29"/>
      <c r="C27" s="98" t="s">
        <v>57</v>
      </c>
      <c r="D27" s="98" t="s">
        <v>87</v>
      </c>
      <c r="E27" s="99" t="s">
        <v>88</v>
      </c>
      <c r="F27" s="98" t="s">
        <v>61</v>
      </c>
      <c r="G27" s="100" t="s">
        <v>58</v>
      </c>
      <c r="H27" s="100" t="s">
        <v>59</v>
      </c>
      <c r="I27" s="98" t="s">
        <v>61</v>
      </c>
      <c r="J27" s="39"/>
      <c r="K27" s="39"/>
      <c r="L27" s="39"/>
      <c r="M27" s="41"/>
      <c r="N27" s="37"/>
      <c r="O27" s="24"/>
      <c r="P27" s="30"/>
    </row>
    <row r="28" spans="2:16" ht="12" customHeight="1" x14ac:dyDescent="0.25">
      <c r="B28" s="29"/>
      <c r="C28" s="94" t="s">
        <v>64</v>
      </c>
      <c r="D28" s="95">
        <v>313.45202799999998</v>
      </c>
      <c r="E28" s="92">
        <v>222.421854</v>
      </c>
      <c r="F28" s="96">
        <f>+E28/D28</f>
        <v>0.70958817978998689</v>
      </c>
      <c r="G28" s="93">
        <v>276.051447</v>
      </c>
      <c r="H28" s="93">
        <v>229.64464100000001</v>
      </c>
      <c r="I28" s="96">
        <f t="shared" ref="I28:I39" si="3">+H28/G28</f>
        <v>0.83189073448327189</v>
      </c>
      <c r="J28" s="39"/>
      <c r="L28" s="39"/>
      <c r="M28" s="41"/>
      <c r="N28" s="37"/>
      <c r="O28" s="24"/>
      <c r="P28" s="30"/>
    </row>
    <row r="29" spans="2:16" ht="12" customHeight="1" x14ac:dyDescent="0.25">
      <c r="B29" s="29"/>
      <c r="C29" s="94" t="s">
        <v>63</v>
      </c>
      <c r="D29" s="95">
        <v>68.276182000000006</v>
      </c>
      <c r="E29" s="92">
        <v>36.361916999999998</v>
      </c>
      <c r="F29" s="96">
        <f t="shared" ref="F29:F39" si="4">+E29/D29</f>
        <v>0.53257103626561886</v>
      </c>
      <c r="G29" s="93">
        <v>45.924812000000003</v>
      </c>
      <c r="H29" s="93">
        <v>42.191915000000002</v>
      </c>
      <c r="I29" s="96">
        <f t="shared" si="3"/>
        <v>0.91871720672476564</v>
      </c>
      <c r="J29" s="39"/>
      <c r="K29" s="39"/>
      <c r="L29" s="39"/>
      <c r="M29" s="41"/>
      <c r="N29" s="37"/>
      <c r="O29" s="24"/>
      <c r="P29" s="30"/>
    </row>
    <row r="30" spans="2:16" ht="12" customHeight="1" x14ac:dyDescent="0.25">
      <c r="B30" s="29"/>
      <c r="C30" s="94" t="s">
        <v>65</v>
      </c>
      <c r="D30" s="95">
        <v>57.345602</v>
      </c>
      <c r="E30" s="92">
        <v>55.362406999999997</v>
      </c>
      <c r="F30" s="96">
        <f t="shared" si="4"/>
        <v>0.96541678993970625</v>
      </c>
      <c r="G30" s="93">
        <v>35.779780000000002</v>
      </c>
      <c r="H30" s="93">
        <v>35.293283000000002</v>
      </c>
      <c r="I30" s="96">
        <f t="shared" si="3"/>
        <v>0.98640301868820879</v>
      </c>
      <c r="J30" s="39"/>
      <c r="K30" s="39"/>
      <c r="L30" s="39"/>
      <c r="M30" s="41"/>
      <c r="N30" s="37"/>
      <c r="O30" s="24"/>
      <c r="P30" s="30"/>
    </row>
    <row r="31" spans="2:16" ht="12" customHeight="1" x14ac:dyDescent="0.25">
      <c r="B31" s="29"/>
      <c r="C31" s="94" t="s">
        <v>72</v>
      </c>
      <c r="D31" s="95">
        <v>55.164192999999997</v>
      </c>
      <c r="E31" s="92">
        <v>19.627222</v>
      </c>
      <c r="F31" s="96">
        <f t="shared" si="4"/>
        <v>0.35579641308266763</v>
      </c>
      <c r="G31" s="93">
        <v>52.509242</v>
      </c>
      <c r="H31" s="93">
        <v>49.173659999999998</v>
      </c>
      <c r="I31" s="96">
        <f t="shared" si="3"/>
        <v>0.9364762873552811</v>
      </c>
      <c r="J31" s="39"/>
      <c r="K31" s="39"/>
      <c r="L31" s="39"/>
      <c r="M31" s="41"/>
      <c r="N31" s="37"/>
      <c r="O31" s="24"/>
      <c r="P31" s="30"/>
    </row>
    <row r="32" spans="2:16" ht="12" customHeight="1" x14ac:dyDescent="0.25">
      <c r="B32" s="29"/>
      <c r="C32" s="94" t="s">
        <v>67</v>
      </c>
      <c r="D32" s="95">
        <v>34.461790999999998</v>
      </c>
      <c r="E32" s="92">
        <v>11.707106</v>
      </c>
      <c r="F32" s="96">
        <f t="shared" si="4"/>
        <v>0.33971264000759566</v>
      </c>
      <c r="G32" s="93">
        <v>27.104254999999998</v>
      </c>
      <c r="H32" s="93">
        <v>17.287298</v>
      </c>
      <c r="I32" s="96">
        <f t="shared" si="3"/>
        <v>0.6378075324335607</v>
      </c>
      <c r="J32" s="39"/>
      <c r="K32" s="39"/>
      <c r="L32" s="39"/>
      <c r="M32" s="41"/>
      <c r="N32" s="37"/>
      <c r="O32" s="24"/>
      <c r="P32" s="30"/>
    </row>
    <row r="33" spans="2:16" ht="12" customHeight="1" x14ac:dyDescent="0.25">
      <c r="B33" s="29"/>
      <c r="C33" s="94" t="s">
        <v>70</v>
      </c>
      <c r="D33" s="95">
        <v>10.92934</v>
      </c>
      <c r="E33" s="92">
        <v>6.696599</v>
      </c>
      <c r="F33" s="96">
        <f t="shared" si="4"/>
        <v>0.61271760234378292</v>
      </c>
      <c r="G33" s="93">
        <v>23.919504</v>
      </c>
      <c r="H33" s="93">
        <v>19.637560000000001</v>
      </c>
      <c r="I33" s="96">
        <f t="shared" si="3"/>
        <v>0.82098525119918875</v>
      </c>
      <c r="J33" s="39"/>
      <c r="K33" s="39"/>
      <c r="L33" s="39"/>
      <c r="M33" s="41"/>
      <c r="N33" s="37"/>
      <c r="O33" s="24"/>
      <c r="P33" s="30"/>
    </row>
    <row r="34" spans="2:16" ht="12" customHeight="1" x14ac:dyDescent="0.25">
      <c r="B34" s="29"/>
      <c r="C34" s="94" t="s">
        <v>79</v>
      </c>
      <c r="D34" s="95">
        <v>7.9784839999999999</v>
      </c>
      <c r="E34" s="92">
        <v>6.4449940000000003</v>
      </c>
      <c r="F34" s="96">
        <f t="shared" si="4"/>
        <v>0.80779681954616944</v>
      </c>
      <c r="G34" s="93">
        <v>19.925716999999999</v>
      </c>
      <c r="H34" s="93">
        <v>19.609175</v>
      </c>
      <c r="I34" s="96">
        <f t="shared" si="3"/>
        <v>0.98411389662916526</v>
      </c>
      <c r="J34" s="39"/>
      <c r="K34" s="39"/>
      <c r="L34" s="39"/>
      <c r="M34" s="41"/>
      <c r="N34" s="37"/>
      <c r="O34" s="24"/>
      <c r="P34" s="30"/>
    </row>
    <row r="35" spans="2:16" ht="12" customHeight="1" x14ac:dyDescent="0.25">
      <c r="B35" s="29"/>
      <c r="C35" s="94" t="s">
        <v>76</v>
      </c>
      <c r="D35" s="95">
        <v>2.8441830000000001</v>
      </c>
      <c r="E35" s="92">
        <v>2.2575880000000002</v>
      </c>
      <c r="F35" s="96">
        <f t="shared" si="4"/>
        <v>0.79375623861052547</v>
      </c>
      <c r="G35" s="93">
        <v>7.8536339999999996</v>
      </c>
      <c r="H35" s="93">
        <v>5.2830170000000001</v>
      </c>
      <c r="I35" s="96">
        <f t="shared" si="3"/>
        <v>0.67268439043632544</v>
      </c>
      <c r="J35" s="39"/>
      <c r="K35" s="39"/>
      <c r="L35" s="39"/>
      <c r="M35" s="41"/>
      <c r="N35" s="37"/>
      <c r="O35" s="24"/>
      <c r="P35" s="30"/>
    </row>
    <row r="36" spans="2:16" ht="12" customHeight="1" x14ac:dyDescent="0.25">
      <c r="B36" s="29"/>
      <c r="C36" s="94" t="s">
        <v>66</v>
      </c>
      <c r="D36" s="95">
        <v>2.284983</v>
      </c>
      <c r="E36" s="92">
        <v>1.4426669999999999</v>
      </c>
      <c r="F36" s="96">
        <f t="shared" si="4"/>
        <v>0.63136881105898812</v>
      </c>
      <c r="G36" s="93">
        <v>0.86975599999999997</v>
      </c>
      <c r="H36" s="93">
        <v>0.13477600000000001</v>
      </c>
      <c r="I36" s="96">
        <f t="shared" si="3"/>
        <v>0.15495840212657344</v>
      </c>
      <c r="J36" s="39"/>
      <c r="K36" s="39"/>
      <c r="L36" s="39"/>
      <c r="M36" s="41"/>
      <c r="N36" s="37"/>
      <c r="O36" s="24"/>
      <c r="P36" s="30"/>
    </row>
    <row r="37" spans="2:16" ht="12" customHeight="1" x14ac:dyDescent="0.25">
      <c r="B37" s="29"/>
      <c r="C37" s="94" t="s">
        <v>68</v>
      </c>
      <c r="D37" s="95">
        <v>1.4836879999999999</v>
      </c>
      <c r="E37" s="92">
        <v>1.3773150000000001</v>
      </c>
      <c r="F37" s="96">
        <f t="shared" si="4"/>
        <v>0.92830500752179712</v>
      </c>
      <c r="G37" s="93">
        <v>3.9104830000000002</v>
      </c>
      <c r="H37" s="93">
        <v>3.5309910000000002</v>
      </c>
      <c r="I37" s="96">
        <f t="shared" si="3"/>
        <v>0.90295521039216897</v>
      </c>
      <c r="J37" s="39"/>
      <c r="K37" s="39"/>
      <c r="L37" s="39"/>
      <c r="M37" s="41"/>
      <c r="N37" s="37"/>
      <c r="O37" s="24"/>
      <c r="P37" s="30"/>
    </row>
    <row r="38" spans="2:16" ht="12" customHeight="1" x14ac:dyDescent="0.25">
      <c r="B38" s="29"/>
      <c r="C38" s="94" t="s">
        <v>73</v>
      </c>
      <c r="D38" s="95">
        <v>1.1142879999999999</v>
      </c>
      <c r="E38" s="92">
        <v>0.33545799999999998</v>
      </c>
      <c r="F38" s="96">
        <f t="shared" si="4"/>
        <v>0.30105143374064874</v>
      </c>
      <c r="G38" s="93">
        <v>9.406699999999887</v>
      </c>
      <c r="H38" s="93">
        <v>8.8792129999999361</v>
      </c>
      <c r="I38" s="96">
        <f t="shared" si="3"/>
        <v>0.94392433053037117</v>
      </c>
      <c r="J38" s="39"/>
      <c r="K38" s="39"/>
      <c r="L38" s="39"/>
      <c r="M38" s="41"/>
      <c r="N38" s="37"/>
      <c r="O38" s="24"/>
      <c r="P38" s="30"/>
    </row>
    <row r="39" spans="2:16" ht="12" customHeight="1" x14ac:dyDescent="0.25">
      <c r="B39" s="29"/>
      <c r="C39" s="97" t="s">
        <v>10</v>
      </c>
      <c r="D39" s="95">
        <f t="shared" ref="D39:E39" si="5">SUM(D28:D38)</f>
        <v>555.33476200000007</v>
      </c>
      <c r="E39" s="92">
        <f t="shared" si="5"/>
        <v>364.03512700000005</v>
      </c>
      <c r="F39" s="96">
        <f t="shared" si="4"/>
        <v>0.65552375235606086</v>
      </c>
      <c r="G39" s="93">
        <f t="shared" ref="G39:H39" si="6">SUM(G28:G38)</f>
        <v>503.25533000000001</v>
      </c>
      <c r="H39" s="93">
        <f t="shared" si="6"/>
        <v>430.66552899999999</v>
      </c>
      <c r="I39" s="96">
        <f t="shared" si="3"/>
        <v>0.85575949886114466</v>
      </c>
      <c r="J39" s="39"/>
      <c r="K39" s="39"/>
      <c r="L39" s="39"/>
      <c r="M39" s="41"/>
      <c r="N39" s="37"/>
      <c r="O39" s="24"/>
      <c r="P39" s="30"/>
    </row>
    <row r="40" spans="2:16" ht="12" customHeight="1" x14ac:dyDescent="0.25">
      <c r="B40" s="29"/>
      <c r="E40" s="38"/>
      <c r="G40" s="39"/>
      <c r="H40" s="39"/>
      <c r="I40" s="39"/>
      <c r="J40" s="39"/>
      <c r="K40" s="39"/>
      <c r="L40" s="39"/>
      <c r="M40" s="41"/>
      <c r="N40" s="37"/>
      <c r="O40" s="24"/>
      <c r="P40" s="30"/>
    </row>
    <row r="41" spans="2:16" ht="12" customHeight="1" x14ac:dyDescent="0.25">
      <c r="B41" s="29"/>
      <c r="C41" s="51" t="s">
        <v>7</v>
      </c>
      <c r="E41" s="38"/>
      <c r="G41" s="39"/>
      <c r="H41" s="39"/>
      <c r="I41" s="39"/>
      <c r="J41" s="39"/>
      <c r="K41" s="39"/>
      <c r="L41" s="39"/>
      <c r="M41" s="41"/>
      <c r="N41" s="37"/>
      <c r="O41" s="24"/>
      <c r="P41" s="30"/>
    </row>
    <row r="42" spans="2:16" ht="12" customHeight="1" x14ac:dyDescent="0.25">
      <c r="B42" s="29"/>
      <c r="E42" s="38"/>
      <c r="G42" s="39"/>
      <c r="H42" s="39"/>
      <c r="I42" s="39"/>
      <c r="J42" s="39"/>
      <c r="K42" s="39"/>
      <c r="L42" s="39"/>
      <c r="M42" s="41"/>
      <c r="N42" s="37"/>
      <c r="O42" s="24"/>
      <c r="P42" s="30"/>
    </row>
    <row r="43" spans="2:16" ht="12" customHeight="1" x14ac:dyDescent="0.25">
      <c r="B43" s="29"/>
      <c r="C43" s="98" t="s">
        <v>57</v>
      </c>
      <c r="D43" s="98" t="s">
        <v>87</v>
      </c>
      <c r="E43" s="99" t="s">
        <v>88</v>
      </c>
      <c r="F43" s="98" t="s">
        <v>61</v>
      </c>
      <c r="G43" s="100" t="s">
        <v>58</v>
      </c>
      <c r="H43" s="100" t="s">
        <v>59</v>
      </c>
      <c r="I43" s="98" t="s">
        <v>61</v>
      </c>
      <c r="J43" s="39"/>
      <c r="K43" s="39"/>
      <c r="L43" s="39"/>
      <c r="M43" s="41"/>
      <c r="N43" s="37"/>
      <c r="O43" s="24"/>
      <c r="P43" s="30"/>
    </row>
    <row r="44" spans="2:16" ht="12" customHeight="1" x14ac:dyDescent="0.25">
      <c r="B44" s="29"/>
      <c r="C44" s="94" t="s">
        <v>65</v>
      </c>
      <c r="D44" s="95">
        <v>133.448578</v>
      </c>
      <c r="E44" s="92">
        <v>27.180586000000002</v>
      </c>
      <c r="F44" s="96">
        <f t="shared" ref="F44:F55" si="7">+E44/D44</f>
        <v>0.20367834867449844</v>
      </c>
      <c r="G44" s="93">
        <v>118.02139099999999</v>
      </c>
      <c r="H44" s="93">
        <v>61.275933000000002</v>
      </c>
      <c r="I44" s="96">
        <f t="shared" ref="I44:I55" si="8">+H44/G44</f>
        <v>0.51919344858424865</v>
      </c>
      <c r="J44" s="39"/>
      <c r="K44" s="39"/>
      <c r="L44" s="39"/>
      <c r="M44" s="41"/>
      <c r="N44" s="37"/>
      <c r="O44" s="24"/>
      <c r="P44" s="30"/>
    </row>
    <row r="45" spans="2:16" ht="12" customHeight="1" x14ac:dyDescent="0.25">
      <c r="B45" s="29"/>
      <c r="C45" s="94" t="s">
        <v>64</v>
      </c>
      <c r="D45" s="95">
        <v>122.95754700000001</v>
      </c>
      <c r="E45" s="92">
        <v>20.685500000000001</v>
      </c>
      <c r="F45" s="96">
        <f t="shared" si="7"/>
        <v>0.16823286170469878</v>
      </c>
      <c r="G45" s="93">
        <v>84.915396999999999</v>
      </c>
      <c r="H45" s="93">
        <v>55.949052000000002</v>
      </c>
      <c r="I45" s="96">
        <f t="shared" si="8"/>
        <v>0.65887994376332015</v>
      </c>
      <c r="J45" s="39"/>
      <c r="K45" s="39"/>
      <c r="L45" s="39"/>
      <c r="M45" s="41"/>
      <c r="N45" s="37"/>
      <c r="O45" s="24"/>
      <c r="P45" s="30"/>
    </row>
    <row r="46" spans="2:16" ht="12" customHeight="1" x14ac:dyDescent="0.25">
      <c r="B46" s="29"/>
      <c r="C46" s="94" t="s">
        <v>63</v>
      </c>
      <c r="D46" s="95">
        <v>99.137308000000004</v>
      </c>
      <c r="E46" s="92">
        <v>8.7754619999999992</v>
      </c>
      <c r="F46" s="96">
        <f t="shared" si="7"/>
        <v>8.8518259947102843E-2</v>
      </c>
      <c r="G46" s="93">
        <v>64.229436000000007</v>
      </c>
      <c r="H46" s="93">
        <v>53.029457000000001</v>
      </c>
      <c r="I46" s="96">
        <f t="shared" si="8"/>
        <v>0.82562544998838217</v>
      </c>
      <c r="J46" s="39"/>
      <c r="K46" s="39"/>
      <c r="L46" s="39"/>
      <c r="M46" s="41"/>
      <c r="N46" s="37"/>
      <c r="O46" s="24"/>
      <c r="P46" s="30"/>
    </row>
    <row r="47" spans="2:16" ht="12" customHeight="1" x14ac:dyDescent="0.25">
      <c r="B47" s="29"/>
      <c r="C47" s="94" t="s">
        <v>67</v>
      </c>
      <c r="D47" s="95">
        <v>68.159807000000001</v>
      </c>
      <c r="E47" s="92">
        <v>19.516096000000001</v>
      </c>
      <c r="F47" s="96">
        <f t="shared" si="7"/>
        <v>0.28632851029052947</v>
      </c>
      <c r="G47" s="93">
        <v>41.958736999999999</v>
      </c>
      <c r="H47" s="93">
        <v>33.092993999999997</v>
      </c>
      <c r="I47" s="96">
        <f t="shared" si="8"/>
        <v>0.78870329199851741</v>
      </c>
      <c r="J47" s="39"/>
      <c r="K47" s="39"/>
      <c r="L47" s="39"/>
      <c r="M47" s="41"/>
      <c r="N47" s="37"/>
      <c r="O47" s="24"/>
      <c r="P47" s="30"/>
    </row>
    <row r="48" spans="2:16" ht="12" customHeight="1" x14ac:dyDescent="0.25">
      <c r="B48" s="29"/>
      <c r="C48" s="94" t="s">
        <v>68</v>
      </c>
      <c r="D48" s="95">
        <v>33.242359999999998</v>
      </c>
      <c r="E48" s="92">
        <v>7.819178</v>
      </c>
      <c r="F48" s="96">
        <f t="shared" si="7"/>
        <v>0.23521729504162761</v>
      </c>
      <c r="G48" s="93">
        <v>25.810738000000001</v>
      </c>
      <c r="H48" s="93">
        <v>24.326024</v>
      </c>
      <c r="I48" s="96">
        <f t="shared" si="8"/>
        <v>0.94247688694527054</v>
      </c>
      <c r="J48" s="39"/>
      <c r="K48" s="39"/>
      <c r="L48" s="39"/>
      <c r="M48" s="41"/>
      <c r="N48" s="37"/>
      <c r="O48" s="24"/>
      <c r="P48" s="30"/>
    </row>
    <row r="49" spans="2:16" ht="12" customHeight="1" x14ac:dyDescent="0.25">
      <c r="B49" s="29"/>
      <c r="C49" s="94" t="s">
        <v>74</v>
      </c>
      <c r="D49" s="95">
        <v>29.696048000000001</v>
      </c>
      <c r="E49" s="92">
        <v>1.584876</v>
      </c>
      <c r="F49" s="96">
        <f t="shared" si="7"/>
        <v>5.336992989774262E-2</v>
      </c>
      <c r="G49" s="93">
        <v>7.2871790000000001</v>
      </c>
      <c r="H49" s="93">
        <v>6.8566479999999999</v>
      </c>
      <c r="I49" s="96">
        <f t="shared" si="8"/>
        <v>0.94091938732395619</v>
      </c>
      <c r="J49" s="39"/>
      <c r="K49" s="39"/>
      <c r="L49" s="39"/>
      <c r="M49" s="41"/>
      <c r="N49" s="37"/>
      <c r="O49" s="24"/>
      <c r="P49" s="30"/>
    </row>
    <row r="50" spans="2:16" ht="12" customHeight="1" x14ac:dyDescent="0.25">
      <c r="B50" s="29"/>
      <c r="C50" s="94" t="s">
        <v>69</v>
      </c>
      <c r="D50" s="95">
        <v>19.379366000000001</v>
      </c>
      <c r="E50" s="92">
        <v>3.8726750000000001</v>
      </c>
      <c r="F50" s="96">
        <f t="shared" si="7"/>
        <v>0.19983496880135293</v>
      </c>
      <c r="G50" s="93">
        <v>8.8305989999999994</v>
      </c>
      <c r="H50" s="93">
        <v>7.2030830000000003</v>
      </c>
      <c r="I50" s="96">
        <f t="shared" si="8"/>
        <v>0.81569585483385676</v>
      </c>
      <c r="J50" s="39"/>
      <c r="K50" s="39"/>
      <c r="L50" s="39"/>
      <c r="M50" s="41"/>
      <c r="N50" s="37"/>
      <c r="O50" s="24"/>
      <c r="P50" s="30"/>
    </row>
    <row r="51" spans="2:16" ht="12" customHeight="1" x14ac:dyDescent="0.25">
      <c r="B51" s="29"/>
      <c r="C51" s="94" t="s">
        <v>66</v>
      </c>
      <c r="D51" s="95">
        <v>12.927440000000001</v>
      </c>
      <c r="E51" s="92">
        <v>0.50852399999999998</v>
      </c>
      <c r="F51" s="96">
        <f t="shared" si="7"/>
        <v>3.9336790578799817E-2</v>
      </c>
      <c r="G51" s="93">
        <v>4.4709370000000002</v>
      </c>
      <c r="H51" s="93">
        <v>3.838937</v>
      </c>
      <c r="I51" s="96">
        <f t="shared" si="8"/>
        <v>0.85864260668401271</v>
      </c>
      <c r="J51" s="39"/>
      <c r="K51" s="39"/>
      <c r="L51" s="39"/>
      <c r="M51" s="41"/>
      <c r="N51" s="37"/>
      <c r="O51" s="24"/>
      <c r="P51" s="30"/>
    </row>
    <row r="52" spans="2:16" ht="12" customHeight="1" x14ac:dyDescent="0.25">
      <c r="B52" s="29"/>
      <c r="C52" s="94" t="s">
        <v>76</v>
      </c>
      <c r="D52" s="95">
        <v>8.4032040000000006</v>
      </c>
      <c r="E52" s="92">
        <v>2.658318</v>
      </c>
      <c r="F52" s="96">
        <f t="shared" si="7"/>
        <v>0.31634576525810865</v>
      </c>
      <c r="G52" s="93">
        <v>4.3940950000000001</v>
      </c>
      <c r="H52" s="93">
        <v>4.2893739999999996</v>
      </c>
      <c r="I52" s="96">
        <f t="shared" si="8"/>
        <v>0.97616778881658217</v>
      </c>
      <c r="J52" s="39"/>
      <c r="K52" s="39"/>
      <c r="L52" s="39"/>
      <c r="M52" s="41"/>
      <c r="N52" s="37"/>
      <c r="O52" s="24"/>
      <c r="P52" s="30"/>
    </row>
    <row r="53" spans="2:16" ht="12" customHeight="1" x14ac:dyDescent="0.25">
      <c r="B53" s="29"/>
      <c r="C53" s="94" t="s">
        <v>77</v>
      </c>
      <c r="D53" s="95">
        <v>3.5260760000000002</v>
      </c>
      <c r="E53" s="92">
        <v>0.31137199999999998</v>
      </c>
      <c r="F53" s="96">
        <f t="shared" si="7"/>
        <v>8.8305527163906841E-2</v>
      </c>
      <c r="G53" s="93">
        <v>0.40716000000000002</v>
      </c>
      <c r="H53" s="93">
        <v>0.35469899999999999</v>
      </c>
      <c r="I53" s="96">
        <f t="shared" si="8"/>
        <v>0.87115384615384606</v>
      </c>
      <c r="J53" s="39"/>
      <c r="K53" s="39"/>
      <c r="L53" s="39"/>
      <c r="M53" s="41"/>
      <c r="N53" s="37"/>
      <c r="O53" s="24"/>
      <c r="P53" s="30"/>
    </row>
    <row r="54" spans="2:16" ht="12" customHeight="1" x14ac:dyDescent="0.25">
      <c r="B54" s="29"/>
      <c r="C54" s="94" t="s">
        <v>73</v>
      </c>
      <c r="D54" s="95">
        <v>5.7850770000000002</v>
      </c>
      <c r="E54" s="92">
        <v>0.41741</v>
      </c>
      <c r="F54" s="96">
        <f t="shared" si="7"/>
        <v>7.2152885778356962E-2</v>
      </c>
      <c r="G54" s="93">
        <v>1.7420090000000528</v>
      </c>
      <c r="H54" s="93">
        <v>1.1946959999999933</v>
      </c>
      <c r="I54" s="96">
        <f t="shared" si="8"/>
        <v>0.68581505606455373</v>
      </c>
      <c r="J54" s="39"/>
      <c r="K54" s="39"/>
      <c r="L54" s="39"/>
      <c r="M54" s="41"/>
      <c r="N54" s="37"/>
      <c r="O54" s="24"/>
      <c r="P54" s="30"/>
    </row>
    <row r="55" spans="2:16" ht="12" customHeight="1" x14ac:dyDescent="0.25">
      <c r="B55" s="29"/>
      <c r="C55" s="97" t="s">
        <v>10</v>
      </c>
      <c r="D55" s="95">
        <f t="shared" ref="D55:E55" si="9">SUM(D44:D54)</f>
        <v>536.66281100000003</v>
      </c>
      <c r="E55" s="92">
        <f t="shared" si="9"/>
        <v>93.329996999999992</v>
      </c>
      <c r="F55" s="96">
        <f t="shared" si="7"/>
        <v>0.17390807614578679</v>
      </c>
      <c r="G55" s="93">
        <f t="shared" ref="G55:H55" si="10">SUM(G44:G54)</f>
        <v>362.067678</v>
      </c>
      <c r="H55" s="93">
        <f t="shared" si="10"/>
        <v>251.41089700000001</v>
      </c>
      <c r="I55" s="96">
        <f t="shared" si="8"/>
        <v>0.6943754228180512</v>
      </c>
      <c r="J55" s="39"/>
      <c r="K55" s="39"/>
      <c r="L55" s="39"/>
      <c r="M55" s="41"/>
      <c r="N55" s="37"/>
      <c r="O55" s="24"/>
      <c r="P55" s="30"/>
    </row>
    <row r="56" spans="2:16" ht="12" customHeight="1" x14ac:dyDescent="0.25">
      <c r="B56" s="29"/>
      <c r="E56" s="38"/>
      <c r="G56" s="39"/>
      <c r="H56" s="39"/>
      <c r="I56" s="39"/>
      <c r="J56" s="39"/>
      <c r="K56" s="39"/>
      <c r="L56" s="39"/>
      <c r="M56" s="41"/>
      <c r="N56" s="37"/>
      <c r="O56" s="24"/>
      <c r="P56" s="30"/>
    </row>
    <row r="57" spans="2:16" ht="12" customHeight="1" x14ac:dyDescent="0.25">
      <c r="B57" s="29"/>
      <c r="C57" s="51" t="s">
        <v>60</v>
      </c>
      <c r="E57" s="38"/>
      <c r="G57" s="39"/>
      <c r="H57" s="39"/>
      <c r="I57" s="39"/>
      <c r="J57" s="39"/>
      <c r="K57" s="39"/>
      <c r="L57" s="39"/>
      <c r="M57" s="41"/>
      <c r="N57" s="37"/>
      <c r="O57" s="24"/>
      <c r="P57" s="30"/>
    </row>
    <row r="58" spans="2:16" ht="12" customHeight="1" x14ac:dyDescent="0.25">
      <c r="B58" s="29"/>
      <c r="E58" s="38"/>
      <c r="G58" s="39"/>
      <c r="H58" s="39"/>
      <c r="I58" s="39"/>
      <c r="J58" s="39"/>
      <c r="K58" s="39"/>
      <c r="L58" s="39"/>
      <c r="M58" s="41"/>
      <c r="N58" s="37"/>
      <c r="O58" s="24"/>
      <c r="P58" s="30"/>
    </row>
    <row r="59" spans="2:16" ht="12" customHeight="1" x14ac:dyDescent="0.25">
      <c r="B59" s="29"/>
      <c r="C59" s="98" t="s">
        <v>57</v>
      </c>
      <c r="D59" s="98" t="s">
        <v>87</v>
      </c>
      <c r="E59" s="99" t="s">
        <v>88</v>
      </c>
      <c r="F59" s="98" t="s">
        <v>61</v>
      </c>
      <c r="G59" s="100" t="s">
        <v>58</v>
      </c>
      <c r="H59" s="100" t="s">
        <v>59</v>
      </c>
      <c r="I59" s="98" t="s">
        <v>61</v>
      </c>
      <c r="J59" s="39"/>
      <c r="K59" s="39"/>
      <c r="L59" s="39"/>
      <c r="M59" s="41"/>
      <c r="N59" s="37"/>
      <c r="O59" s="24"/>
      <c r="P59" s="30"/>
    </row>
    <row r="60" spans="2:16" ht="12" customHeight="1" x14ac:dyDescent="0.25">
      <c r="B60" s="29"/>
      <c r="C60" s="94" t="s">
        <v>64</v>
      </c>
      <c r="D60" s="95">
        <v>212.5103</v>
      </c>
      <c r="E60" s="92">
        <v>100.582646</v>
      </c>
      <c r="F60" s="96">
        <f t="shared" ref="F60:F71" si="11">+E60/D60</f>
        <v>0.47330715734719681</v>
      </c>
      <c r="G60" s="93">
        <v>170.251991</v>
      </c>
      <c r="H60" s="93">
        <v>118.696797</v>
      </c>
      <c r="I60" s="96">
        <f t="shared" ref="I60:I71" si="12">+H60/G60</f>
        <v>0.69718301855277565</v>
      </c>
      <c r="J60" s="39"/>
      <c r="K60" s="39"/>
      <c r="L60" s="39"/>
      <c r="M60" s="41"/>
      <c r="N60" s="37"/>
      <c r="O60" s="24"/>
      <c r="P60" s="30"/>
    </row>
    <row r="61" spans="2:16" ht="12" customHeight="1" x14ac:dyDescent="0.25">
      <c r="B61" s="29"/>
      <c r="C61" s="94" t="s">
        <v>68</v>
      </c>
      <c r="D61" s="95">
        <v>106.515035</v>
      </c>
      <c r="E61" s="92">
        <v>63.112761999999996</v>
      </c>
      <c r="F61" s="96">
        <f t="shared" si="11"/>
        <v>0.5925244450231838</v>
      </c>
      <c r="G61" s="93">
        <v>155.85562100000001</v>
      </c>
      <c r="H61" s="93">
        <v>109.380139</v>
      </c>
      <c r="I61" s="96">
        <f t="shared" si="12"/>
        <v>0.70180426152227127</v>
      </c>
      <c r="J61" s="39"/>
      <c r="K61" s="39"/>
      <c r="L61" s="39"/>
      <c r="M61" s="41"/>
      <c r="N61" s="37"/>
      <c r="O61" s="24"/>
      <c r="P61" s="30"/>
    </row>
    <row r="62" spans="2:16" ht="12" customHeight="1" x14ac:dyDescent="0.25">
      <c r="B62" s="29"/>
      <c r="C62" s="94" t="s">
        <v>63</v>
      </c>
      <c r="D62" s="95">
        <v>106.39387499999999</v>
      </c>
      <c r="E62" s="92">
        <v>54.876271000000003</v>
      </c>
      <c r="F62" s="96">
        <f t="shared" si="11"/>
        <v>0.51578411821169223</v>
      </c>
      <c r="G62" s="93">
        <v>31.340299999999999</v>
      </c>
      <c r="H62" s="93">
        <v>20.044350000000001</v>
      </c>
      <c r="I62" s="96">
        <f t="shared" si="12"/>
        <v>0.63957109536283963</v>
      </c>
      <c r="J62" s="39"/>
      <c r="K62" s="39"/>
      <c r="L62" s="39"/>
      <c r="M62" s="41"/>
      <c r="N62" s="37"/>
      <c r="O62" s="24"/>
      <c r="P62" s="30"/>
    </row>
    <row r="63" spans="2:16" ht="12" customHeight="1" x14ac:dyDescent="0.25">
      <c r="B63" s="29"/>
      <c r="C63" s="94" t="s">
        <v>65</v>
      </c>
      <c r="D63" s="95">
        <v>73.654776999999996</v>
      </c>
      <c r="E63" s="92">
        <v>26.948286</v>
      </c>
      <c r="F63" s="96">
        <f t="shared" si="11"/>
        <v>0.36587288832603487</v>
      </c>
      <c r="G63" s="93">
        <v>56.715494</v>
      </c>
      <c r="H63" s="93">
        <v>25.027308999999999</v>
      </c>
      <c r="I63" s="96">
        <f t="shared" si="12"/>
        <v>0.44127816289495775</v>
      </c>
      <c r="J63" s="39"/>
      <c r="K63" s="39"/>
      <c r="L63" s="39"/>
      <c r="M63" s="41"/>
      <c r="N63" s="37"/>
      <c r="O63" s="24"/>
      <c r="P63" s="30"/>
    </row>
    <row r="64" spans="2:16" ht="12" customHeight="1" x14ac:dyDescent="0.25">
      <c r="B64" s="29"/>
      <c r="C64" s="94" t="s">
        <v>75</v>
      </c>
      <c r="D64" s="95">
        <v>58.922747999999999</v>
      </c>
      <c r="E64" s="92">
        <v>34.639077</v>
      </c>
      <c r="F64" s="96">
        <f t="shared" si="11"/>
        <v>0.5878727346524979</v>
      </c>
      <c r="G64" s="93">
        <v>48.034574999999997</v>
      </c>
      <c r="H64" s="93">
        <v>34.471755000000002</v>
      </c>
      <c r="I64" s="96">
        <f t="shared" si="12"/>
        <v>0.7176446340995003</v>
      </c>
      <c r="J64" s="39"/>
      <c r="K64" s="39"/>
      <c r="L64" s="39"/>
      <c r="M64" s="41"/>
      <c r="N64" s="37"/>
      <c r="O64" s="24"/>
      <c r="P64" s="30"/>
    </row>
    <row r="65" spans="2:16" ht="12" customHeight="1" x14ac:dyDescent="0.25">
      <c r="B65" s="29"/>
      <c r="C65" s="94" t="s">
        <v>69</v>
      </c>
      <c r="D65" s="95">
        <v>38.632486999999998</v>
      </c>
      <c r="E65" s="92">
        <v>20.844835</v>
      </c>
      <c r="F65" s="96">
        <f t="shared" si="11"/>
        <v>0.53956751477066445</v>
      </c>
      <c r="G65" s="93">
        <v>42.145864000000003</v>
      </c>
      <c r="H65" s="93">
        <v>27.326115000000001</v>
      </c>
      <c r="I65" s="96">
        <f t="shared" si="12"/>
        <v>0.6483700274835984</v>
      </c>
      <c r="J65" s="39"/>
      <c r="K65" s="39"/>
      <c r="L65" s="39"/>
      <c r="M65" s="41"/>
      <c r="N65" s="37"/>
      <c r="O65" s="24"/>
      <c r="P65" s="30"/>
    </row>
    <row r="66" spans="2:16" ht="12" customHeight="1" x14ac:dyDescent="0.25">
      <c r="B66" s="29"/>
      <c r="C66" s="94" t="s">
        <v>74</v>
      </c>
      <c r="D66" s="95">
        <v>37.69361</v>
      </c>
      <c r="E66" s="92">
        <v>18.029731999999999</v>
      </c>
      <c r="F66" s="96">
        <f t="shared" si="11"/>
        <v>0.47832330201325901</v>
      </c>
      <c r="G66" s="93">
        <v>25.040989</v>
      </c>
      <c r="H66" s="93">
        <v>20.679970000000001</v>
      </c>
      <c r="I66" s="96">
        <f t="shared" si="12"/>
        <v>0.82584477793588751</v>
      </c>
      <c r="J66" s="39"/>
      <c r="K66" s="39"/>
      <c r="L66" s="39"/>
      <c r="M66" s="41"/>
      <c r="N66" s="37"/>
      <c r="O66" s="24"/>
      <c r="P66" s="30"/>
    </row>
    <row r="67" spans="2:16" ht="12" customHeight="1" x14ac:dyDescent="0.25">
      <c r="B67" s="29"/>
      <c r="C67" s="94" t="s">
        <v>67</v>
      </c>
      <c r="D67" s="95">
        <v>24.228598999999999</v>
      </c>
      <c r="E67" s="92">
        <v>15.944622000000001</v>
      </c>
      <c r="F67" s="96">
        <f t="shared" si="11"/>
        <v>0.658090961016772</v>
      </c>
      <c r="G67" s="93">
        <v>54.521369</v>
      </c>
      <c r="H67" s="93">
        <v>44.654125000000001</v>
      </c>
      <c r="I67" s="96">
        <f t="shared" si="12"/>
        <v>0.81902061189989561</v>
      </c>
      <c r="J67" s="39"/>
      <c r="K67" s="39"/>
      <c r="L67" s="39"/>
      <c r="M67" s="41"/>
      <c r="N67" s="37"/>
      <c r="O67" s="24"/>
      <c r="P67" s="30"/>
    </row>
    <row r="68" spans="2:16" ht="12" customHeight="1" x14ac:dyDescent="0.25">
      <c r="B68" s="29"/>
      <c r="C68" s="94" t="s">
        <v>66</v>
      </c>
      <c r="D68" s="95">
        <v>22.112048999999999</v>
      </c>
      <c r="E68" s="92">
        <v>8.7179470000000006</v>
      </c>
      <c r="F68" s="96">
        <f t="shared" si="11"/>
        <v>0.3942622865931602</v>
      </c>
      <c r="G68" s="93">
        <v>33.989581999999999</v>
      </c>
      <c r="H68" s="93">
        <v>8.2117640000000005</v>
      </c>
      <c r="I68" s="96">
        <f t="shared" si="12"/>
        <v>0.2415964985977174</v>
      </c>
      <c r="J68" s="39"/>
      <c r="K68" s="39"/>
      <c r="L68" s="39"/>
      <c r="M68" s="41"/>
      <c r="N68" s="37"/>
      <c r="O68" s="24"/>
      <c r="P68" s="30"/>
    </row>
    <row r="69" spans="2:16" ht="12" customHeight="1" x14ac:dyDescent="0.25">
      <c r="B69" s="29"/>
      <c r="C69" s="94" t="s">
        <v>76</v>
      </c>
      <c r="D69" s="95">
        <v>7.6316829999999998</v>
      </c>
      <c r="E69" s="92">
        <v>4.7520980000000002</v>
      </c>
      <c r="F69" s="96">
        <f t="shared" si="11"/>
        <v>0.6226802135256404</v>
      </c>
      <c r="G69" s="93">
        <v>5.1511240000000003</v>
      </c>
      <c r="H69" s="93">
        <v>3.0238580000000002</v>
      </c>
      <c r="I69" s="96">
        <f t="shared" si="12"/>
        <v>0.58702877274940379</v>
      </c>
      <c r="J69" s="39"/>
      <c r="K69" s="39"/>
      <c r="L69" s="39"/>
      <c r="M69" s="41"/>
      <c r="N69" s="37"/>
      <c r="O69" s="24"/>
      <c r="P69" s="30"/>
    </row>
    <row r="70" spans="2:16" ht="12" customHeight="1" x14ac:dyDescent="0.25">
      <c r="B70" s="29"/>
      <c r="C70" s="94" t="s">
        <v>73</v>
      </c>
      <c r="D70" s="95">
        <v>13.486648000000001</v>
      </c>
      <c r="E70" s="92">
        <v>6.2455160000000003</v>
      </c>
      <c r="F70" s="96">
        <f t="shared" si="11"/>
        <v>0.46308882681597385</v>
      </c>
      <c r="G70" s="93">
        <v>13.905081999999879</v>
      </c>
      <c r="H70" s="93">
        <v>10.781255999999871</v>
      </c>
      <c r="I70" s="96">
        <f t="shared" si="12"/>
        <v>0.77534645246967726</v>
      </c>
      <c r="J70" s="39"/>
      <c r="K70" s="39"/>
      <c r="L70" s="39"/>
      <c r="M70" s="41"/>
      <c r="N70" s="37"/>
      <c r="O70" s="24"/>
      <c r="P70" s="30"/>
    </row>
    <row r="71" spans="2:16" ht="12" customHeight="1" x14ac:dyDescent="0.25">
      <c r="B71" s="29"/>
      <c r="C71" s="97" t="s">
        <v>10</v>
      </c>
      <c r="D71" s="95">
        <f t="shared" ref="D71:E71" si="13">SUM(D60:D70)</f>
        <v>701.78181099999983</v>
      </c>
      <c r="E71" s="92">
        <f t="shared" si="13"/>
        <v>354.69379199999997</v>
      </c>
      <c r="F71" s="96">
        <f t="shared" si="11"/>
        <v>0.50541890148817215</v>
      </c>
      <c r="G71" s="93">
        <f t="shared" ref="G71:H71" si="14">SUM(G60:G70)</f>
        <v>636.95199100000002</v>
      </c>
      <c r="H71" s="93">
        <f t="shared" si="14"/>
        <v>422.297438</v>
      </c>
      <c r="I71" s="96">
        <f t="shared" si="12"/>
        <v>0.66299728074796138</v>
      </c>
      <c r="J71" s="39"/>
      <c r="K71" s="39"/>
      <c r="L71" s="39"/>
      <c r="M71" s="41"/>
      <c r="N71" s="37"/>
      <c r="O71" s="24"/>
      <c r="P71" s="30"/>
    </row>
    <row r="72" spans="2:16" ht="12" customHeight="1" x14ac:dyDescent="0.25">
      <c r="B72" s="29"/>
      <c r="E72" s="38"/>
      <c r="F72" s="39"/>
      <c r="G72" s="39"/>
      <c r="H72" s="40"/>
      <c r="I72" s="39"/>
      <c r="J72" s="39"/>
      <c r="K72" s="39"/>
      <c r="L72" s="39"/>
      <c r="M72" s="41"/>
      <c r="N72" s="37"/>
      <c r="O72" s="24"/>
      <c r="P72" s="30"/>
    </row>
    <row r="73" spans="2:16" ht="12" customHeight="1" x14ac:dyDescent="0.25">
      <c r="B73" s="29"/>
      <c r="E73" s="38"/>
      <c r="F73" s="39"/>
      <c r="G73" s="39"/>
      <c r="H73" s="40"/>
      <c r="I73" s="39"/>
      <c r="J73" s="39"/>
      <c r="K73" s="39"/>
      <c r="L73" s="39"/>
      <c r="M73" s="41"/>
      <c r="N73" s="37"/>
      <c r="O73" s="24"/>
      <c r="P73" s="30"/>
    </row>
    <row r="74" spans="2:16" ht="12" customHeight="1" x14ac:dyDescent="0.25">
      <c r="B74" s="29"/>
      <c r="E74" s="38"/>
      <c r="F74" s="39"/>
      <c r="G74" s="39"/>
      <c r="H74" s="40"/>
      <c r="I74" s="39"/>
      <c r="J74" s="39"/>
      <c r="K74" s="39"/>
      <c r="L74" s="39"/>
      <c r="M74" s="41"/>
      <c r="N74" s="37"/>
      <c r="O74" s="24"/>
      <c r="P74" s="30"/>
    </row>
    <row r="75" spans="2:16" ht="12" customHeight="1" x14ac:dyDescent="0.25">
      <c r="B75" s="29"/>
      <c r="C75" s="51" t="s">
        <v>82</v>
      </c>
      <c r="E75" s="38"/>
      <c r="F75" s="39"/>
      <c r="G75" s="39"/>
      <c r="H75" s="40"/>
      <c r="I75" s="39"/>
      <c r="J75" s="39"/>
      <c r="K75" s="39"/>
      <c r="L75" s="39"/>
      <c r="M75" s="41"/>
      <c r="N75" s="37"/>
      <c r="O75" s="24"/>
      <c r="P75" s="30"/>
    </row>
    <row r="76" spans="2:16" ht="12" customHeight="1" x14ac:dyDescent="0.25">
      <c r="B76" s="29"/>
      <c r="C76" s="51"/>
      <c r="E76" s="38"/>
      <c r="F76" s="39"/>
      <c r="G76" s="39"/>
      <c r="H76" s="40"/>
      <c r="I76" s="39"/>
      <c r="J76" s="39"/>
      <c r="K76" s="39"/>
      <c r="L76" s="39"/>
      <c r="M76" s="41"/>
      <c r="N76" s="37"/>
      <c r="O76" s="24"/>
      <c r="P76" s="30"/>
    </row>
    <row r="77" spans="2:16" ht="12" customHeight="1" x14ac:dyDescent="0.25">
      <c r="B77" s="29"/>
      <c r="C77" s="51" t="s">
        <v>9</v>
      </c>
      <c r="E77" s="38"/>
      <c r="F77" s="39"/>
      <c r="G77" s="39"/>
      <c r="H77" s="40"/>
      <c r="I77" s="39"/>
      <c r="J77" s="39"/>
      <c r="K77" s="39"/>
      <c r="L77" s="39"/>
      <c r="M77" s="41"/>
      <c r="N77" s="37"/>
      <c r="O77" s="24"/>
      <c r="P77" s="30"/>
    </row>
    <row r="78" spans="2:16" ht="12" customHeight="1" x14ac:dyDescent="0.25">
      <c r="B78" s="29"/>
      <c r="E78" s="38"/>
      <c r="F78" s="39"/>
      <c r="G78" s="39"/>
      <c r="H78" s="40"/>
      <c r="I78" s="39"/>
      <c r="J78" s="39"/>
      <c r="K78" s="39"/>
      <c r="L78" s="39"/>
      <c r="M78" s="41"/>
      <c r="N78" s="37"/>
      <c r="O78" s="24"/>
      <c r="P78" s="30"/>
    </row>
    <row r="79" spans="2:16" ht="12" customHeight="1" x14ac:dyDescent="0.25">
      <c r="B79" s="29"/>
      <c r="C79" s="103" t="s">
        <v>62</v>
      </c>
      <c r="D79" s="103" t="s">
        <v>87</v>
      </c>
      <c r="E79" s="102" t="s">
        <v>88</v>
      </c>
      <c r="F79" s="103" t="s">
        <v>61</v>
      </c>
      <c r="G79" s="103" t="s">
        <v>58</v>
      </c>
      <c r="H79" s="103" t="s">
        <v>59</v>
      </c>
      <c r="I79" s="103" t="s">
        <v>61</v>
      </c>
      <c r="J79" s="39"/>
      <c r="K79" s="39"/>
      <c r="L79" s="39"/>
      <c r="M79" s="41"/>
      <c r="N79" s="37"/>
      <c r="O79" s="24"/>
      <c r="P79" s="30"/>
    </row>
    <row r="80" spans="2:16" ht="12" customHeight="1" x14ac:dyDescent="0.25">
      <c r="B80" s="29"/>
      <c r="C80" s="94" t="s">
        <v>90</v>
      </c>
      <c r="D80" s="95">
        <v>453.16149300000001</v>
      </c>
      <c r="E80" s="92">
        <v>306.95583900000003</v>
      </c>
      <c r="F80" s="96">
        <f t="shared" ref="F80:F87" si="15">+E80/D80</f>
        <v>0.67736523014765515</v>
      </c>
      <c r="G80" s="93">
        <v>44.221708999999997</v>
      </c>
      <c r="H80" s="93">
        <v>41.047713000000002</v>
      </c>
      <c r="I80" s="96">
        <f t="shared" ref="I80:I87" si="16">+H80/G80</f>
        <v>0.92822538812328592</v>
      </c>
      <c r="J80" s="104">
        <f>+D80/$D$87</f>
        <v>0.81601499493381269</v>
      </c>
      <c r="K80" s="39"/>
      <c r="L80" s="39"/>
      <c r="M80" s="41"/>
      <c r="N80" s="37"/>
      <c r="O80" s="24"/>
      <c r="P80" s="30"/>
    </row>
    <row r="81" spans="2:16" ht="12" customHeight="1" x14ac:dyDescent="0.25">
      <c r="B81" s="29"/>
      <c r="C81" s="94" t="s">
        <v>91</v>
      </c>
      <c r="D81" s="95">
        <v>56.576155</v>
      </c>
      <c r="E81" s="92">
        <v>35.505372000000001</v>
      </c>
      <c r="F81" s="96">
        <f t="shared" si="15"/>
        <v>0.62756778010099845</v>
      </c>
      <c r="G81" s="93">
        <v>378.53694999999999</v>
      </c>
      <c r="H81" s="93">
        <v>318.16264200000001</v>
      </c>
      <c r="I81" s="96">
        <f t="shared" si="16"/>
        <v>0.84050616987324489</v>
      </c>
      <c r="J81" s="104">
        <f t="shared" ref="J81:J86" si="17">+D81/$D$87</f>
        <v>0.10187756803886158</v>
      </c>
      <c r="K81" s="39"/>
      <c r="L81" s="39"/>
      <c r="M81" s="41"/>
      <c r="N81" s="37"/>
      <c r="O81" s="24"/>
      <c r="P81" s="30"/>
    </row>
    <row r="82" spans="2:16" ht="12" customHeight="1" x14ac:dyDescent="0.25">
      <c r="B82" s="29"/>
      <c r="C82" s="94" t="s">
        <v>92</v>
      </c>
      <c r="D82" s="95">
        <v>22.644686</v>
      </c>
      <c r="E82" s="92">
        <v>1.6823330000000001</v>
      </c>
      <c r="F82" s="96">
        <f t="shared" si="15"/>
        <v>7.4292617702890654E-2</v>
      </c>
      <c r="G82" s="93">
        <v>2.4959739999999999</v>
      </c>
      <c r="H82" s="93">
        <v>1.3278570000000001</v>
      </c>
      <c r="I82" s="96">
        <f t="shared" si="16"/>
        <v>0.5319995320464076</v>
      </c>
      <c r="J82" s="104">
        <f t="shared" si="17"/>
        <v>4.0776640595029064E-2</v>
      </c>
      <c r="K82" s="39"/>
      <c r="L82" s="39"/>
      <c r="M82" s="41"/>
      <c r="N82" s="37"/>
      <c r="O82" s="24"/>
      <c r="P82" s="30"/>
    </row>
    <row r="83" spans="2:16" ht="12" customHeight="1" x14ac:dyDescent="0.25">
      <c r="B83" s="29"/>
      <c r="C83" s="94" t="s">
        <v>93</v>
      </c>
      <c r="D83" s="95">
        <v>22.540980999999999</v>
      </c>
      <c r="E83" s="92">
        <v>19.611280000000001</v>
      </c>
      <c r="F83" s="96">
        <f t="shared" si="15"/>
        <v>0.87002779515230511</v>
      </c>
      <c r="G83" s="93">
        <v>77.262911000000003</v>
      </c>
      <c r="H83" s="93">
        <v>69.445503000000002</v>
      </c>
      <c r="I83" s="96">
        <f t="shared" si="16"/>
        <v>0.89882069030508049</v>
      </c>
      <c r="J83" s="104">
        <f t="shared" si="17"/>
        <v>4.0589897377971092E-2</v>
      </c>
      <c r="K83" s="39"/>
      <c r="L83" s="39"/>
      <c r="M83" s="41"/>
      <c r="N83" s="37"/>
      <c r="O83" s="24"/>
      <c r="P83" s="30"/>
    </row>
    <row r="84" spans="2:16" ht="12" customHeight="1" x14ac:dyDescent="0.25">
      <c r="B84" s="29"/>
      <c r="C84" s="94" t="s">
        <v>94</v>
      </c>
      <c r="D84" s="95">
        <v>0.41144700000000001</v>
      </c>
      <c r="E84" s="92">
        <v>0.280304</v>
      </c>
      <c r="F84" s="96">
        <f t="shared" si="15"/>
        <v>0.68126392949760239</v>
      </c>
      <c r="G84" s="93">
        <v>0.73778600000000005</v>
      </c>
      <c r="H84" s="93">
        <v>0.681813</v>
      </c>
      <c r="I84" s="96">
        <f t="shared" si="16"/>
        <v>0.92413382742421235</v>
      </c>
      <c r="J84" s="104">
        <f t="shared" si="17"/>
        <v>7.4089905432572225E-4</v>
      </c>
      <c r="K84" s="39"/>
      <c r="L84" s="39"/>
      <c r="M84" s="41"/>
      <c r="N84" s="37"/>
      <c r="O84" s="24"/>
      <c r="P84" s="30"/>
    </row>
    <row r="85" spans="2:16" ht="12" customHeight="1" x14ac:dyDescent="0.25">
      <c r="B85" s="29"/>
      <c r="C85" s="94"/>
      <c r="D85" s="95"/>
      <c r="E85" s="92"/>
      <c r="F85" s="96" t="e">
        <f t="shared" si="15"/>
        <v>#DIV/0!</v>
      </c>
      <c r="G85" s="90"/>
      <c r="H85" s="91"/>
      <c r="I85" s="96" t="e">
        <f t="shared" si="16"/>
        <v>#DIV/0!</v>
      </c>
      <c r="J85" s="104">
        <f t="shared" si="17"/>
        <v>0</v>
      </c>
      <c r="K85" s="39"/>
      <c r="L85" s="39"/>
      <c r="M85" s="41"/>
      <c r="N85" s="37"/>
      <c r="O85" s="24"/>
      <c r="P85" s="30"/>
    </row>
    <row r="86" spans="2:16" ht="12" customHeight="1" x14ac:dyDescent="0.25">
      <c r="B86" s="29"/>
      <c r="C86" s="94"/>
      <c r="D86" s="95"/>
      <c r="E86" s="92"/>
      <c r="F86" s="96" t="e">
        <f t="shared" si="15"/>
        <v>#DIV/0!</v>
      </c>
      <c r="G86" s="90"/>
      <c r="H86" s="91"/>
      <c r="I86" s="96" t="e">
        <f t="shared" si="16"/>
        <v>#DIV/0!</v>
      </c>
      <c r="J86" s="104">
        <f t="shared" si="17"/>
        <v>0</v>
      </c>
      <c r="K86" s="39"/>
      <c r="L86" s="39"/>
      <c r="M86" s="41"/>
      <c r="N86" s="37"/>
      <c r="O86" s="24"/>
      <c r="P86" s="30"/>
    </row>
    <row r="87" spans="2:16" ht="12" customHeight="1" x14ac:dyDescent="0.25">
      <c r="B87" s="29"/>
      <c r="C87" s="97" t="s">
        <v>10</v>
      </c>
      <c r="D87" s="95">
        <f t="shared" ref="D87:E87" si="18">SUM(D80:D86)</f>
        <v>555.33476199999996</v>
      </c>
      <c r="E87" s="92">
        <f t="shared" si="18"/>
        <v>364.0351280000001</v>
      </c>
      <c r="F87" s="96">
        <f t="shared" si="15"/>
        <v>0.65552375415677677</v>
      </c>
      <c r="G87" s="95">
        <f t="shared" ref="G87" si="19">SUM(G80:G86)</f>
        <v>503.25532999999996</v>
      </c>
      <c r="H87" s="92">
        <f t="shared" ref="H87" si="20">SUM(H80:H86)</f>
        <v>430.66552799999994</v>
      </c>
      <c r="I87" s="96">
        <f t="shared" si="16"/>
        <v>0.8557594968740817</v>
      </c>
      <c r="J87" s="39"/>
      <c r="K87" s="39"/>
      <c r="L87" s="39"/>
      <c r="M87" s="41"/>
      <c r="N87" s="37"/>
      <c r="O87" s="24"/>
      <c r="P87" s="30"/>
    </row>
    <row r="88" spans="2:16" ht="12" customHeight="1" x14ac:dyDescent="0.25">
      <c r="B88" s="29"/>
      <c r="E88" s="38"/>
      <c r="F88" s="39"/>
      <c r="G88" s="39"/>
      <c r="H88" s="40"/>
      <c r="I88" s="39"/>
      <c r="J88" s="39"/>
      <c r="K88" s="39"/>
      <c r="L88" s="39"/>
      <c r="M88" s="41"/>
      <c r="N88" s="37"/>
      <c r="O88" s="24"/>
      <c r="P88" s="30"/>
    </row>
    <row r="89" spans="2:16" ht="12" customHeight="1" x14ac:dyDescent="0.25">
      <c r="B89" s="29"/>
      <c r="C89" s="51" t="s">
        <v>7</v>
      </c>
      <c r="E89" s="38"/>
      <c r="F89" s="39"/>
      <c r="G89" s="39"/>
      <c r="H89" s="40"/>
      <c r="I89" s="39"/>
      <c r="J89" s="39"/>
      <c r="K89" s="39"/>
      <c r="L89" s="39"/>
      <c r="M89" s="41"/>
      <c r="N89" s="37"/>
      <c r="O89" s="24"/>
      <c r="P89" s="30"/>
    </row>
    <row r="90" spans="2:16" ht="12" customHeight="1" x14ac:dyDescent="0.25">
      <c r="B90" s="29"/>
      <c r="E90" s="38"/>
      <c r="F90" s="39"/>
      <c r="G90" s="39"/>
      <c r="H90" s="40"/>
      <c r="I90" s="39"/>
      <c r="J90" s="39"/>
      <c r="K90" s="39"/>
      <c r="L90" s="39"/>
      <c r="M90" s="41"/>
      <c r="N90" s="37"/>
      <c r="O90" s="24"/>
      <c r="P90" s="30"/>
    </row>
    <row r="91" spans="2:16" ht="12" customHeight="1" x14ac:dyDescent="0.25">
      <c r="B91" s="29"/>
      <c r="C91" s="103" t="s">
        <v>62</v>
      </c>
      <c r="D91" s="103" t="s">
        <v>87</v>
      </c>
      <c r="E91" s="102" t="s">
        <v>88</v>
      </c>
      <c r="F91" s="103" t="s">
        <v>61</v>
      </c>
      <c r="G91" s="103" t="s">
        <v>58</v>
      </c>
      <c r="H91" s="103" t="s">
        <v>59</v>
      </c>
      <c r="I91" s="103" t="s">
        <v>61</v>
      </c>
      <c r="J91" s="39"/>
      <c r="K91" s="39"/>
      <c r="L91" s="39"/>
      <c r="M91" s="41"/>
      <c r="N91" s="37"/>
      <c r="O91" s="24"/>
      <c r="P91" s="30"/>
    </row>
    <row r="92" spans="2:16" ht="12" customHeight="1" x14ac:dyDescent="0.25">
      <c r="B92" s="29"/>
      <c r="C92" s="94" t="s">
        <v>92</v>
      </c>
      <c r="D92" s="95">
        <v>284.37197800000001</v>
      </c>
      <c r="E92" s="92">
        <v>43.157635999999997</v>
      </c>
      <c r="F92" s="96">
        <f t="shared" ref="F92:F99" si="21">+E92/D92</f>
        <v>0.15176472837981242</v>
      </c>
      <c r="G92" s="93">
        <v>67.159580000000005</v>
      </c>
      <c r="H92" s="93">
        <v>60.441212999999998</v>
      </c>
      <c r="I92" s="96">
        <f t="shared" ref="I92:I99" si="22">+H92/G92</f>
        <v>0.89996413021046284</v>
      </c>
      <c r="J92" s="104">
        <f>D92/$D$99</f>
        <v>0.52988948026808602</v>
      </c>
      <c r="K92" s="39"/>
      <c r="L92" s="39"/>
      <c r="M92" s="41"/>
      <c r="N92" s="37"/>
      <c r="O92" s="24"/>
      <c r="P92" s="30"/>
    </row>
    <row r="93" spans="2:16" ht="12" customHeight="1" x14ac:dyDescent="0.25">
      <c r="B93" s="29"/>
      <c r="C93" s="94" t="s">
        <v>90</v>
      </c>
      <c r="D93" s="95">
        <v>179.46110999999999</v>
      </c>
      <c r="E93" s="92">
        <v>35.805638999999999</v>
      </c>
      <c r="F93" s="96">
        <f t="shared" si="21"/>
        <v>0.19951753892528581</v>
      </c>
      <c r="G93" s="93">
        <v>65.941312999999994</v>
      </c>
      <c r="H93" s="93">
        <v>15.223471999999999</v>
      </c>
      <c r="I93" s="96">
        <f t="shared" si="22"/>
        <v>0.23086395019158931</v>
      </c>
      <c r="J93" s="104">
        <f t="shared" ref="J93:J98" si="23">D93/$D$99</f>
        <v>0.334401986352656</v>
      </c>
      <c r="K93" s="39"/>
      <c r="L93" s="39"/>
      <c r="M93" s="41"/>
      <c r="N93" s="37"/>
      <c r="O93" s="24"/>
      <c r="P93" s="30"/>
    </row>
    <row r="94" spans="2:16" ht="12" customHeight="1" x14ac:dyDescent="0.25">
      <c r="B94" s="29"/>
      <c r="C94" s="94" t="s">
        <v>91</v>
      </c>
      <c r="D94" s="95">
        <v>72.782606999999999</v>
      </c>
      <c r="E94" s="92">
        <v>14.355238999999999</v>
      </c>
      <c r="F94" s="96">
        <f t="shared" si="21"/>
        <v>0.19723447114226067</v>
      </c>
      <c r="G94" s="93">
        <v>228.234578</v>
      </c>
      <c r="H94" s="93">
        <v>175.24695500000001</v>
      </c>
      <c r="I94" s="96">
        <f t="shared" si="22"/>
        <v>0.76783700583703851</v>
      </c>
      <c r="J94" s="104">
        <f t="shared" si="23"/>
        <v>0.13562073895968171</v>
      </c>
      <c r="K94" s="39"/>
      <c r="L94" s="39"/>
      <c r="M94" s="41"/>
      <c r="N94" s="37"/>
      <c r="O94" s="24"/>
      <c r="P94" s="30"/>
    </row>
    <row r="95" spans="2:16" ht="12" customHeight="1" x14ac:dyDescent="0.25">
      <c r="B95" s="29"/>
      <c r="C95" s="94" t="s">
        <v>93</v>
      </c>
      <c r="D95" s="95">
        <v>4.7115999999999998E-2</v>
      </c>
      <c r="E95" s="92">
        <v>1.1483999999999999E-2</v>
      </c>
      <c r="F95" s="96">
        <f t="shared" si="21"/>
        <v>0.24373885728839459</v>
      </c>
      <c r="G95" s="93">
        <v>0.22354399999999999</v>
      </c>
      <c r="H95" s="93">
        <v>0.210234</v>
      </c>
      <c r="I95" s="96">
        <f t="shared" si="22"/>
        <v>0.94045914898185601</v>
      </c>
      <c r="J95" s="104">
        <f t="shared" si="23"/>
        <v>8.7794419576429352E-5</v>
      </c>
      <c r="K95" s="39"/>
      <c r="L95" s="39"/>
      <c r="M95" s="41"/>
      <c r="N95" s="37"/>
      <c r="O95" s="24"/>
      <c r="P95" s="30"/>
    </row>
    <row r="96" spans="2:16" ht="12" customHeight="1" x14ac:dyDescent="0.25">
      <c r="B96" s="29"/>
      <c r="C96" s="94" t="s">
        <v>94</v>
      </c>
      <c r="D96" s="95"/>
      <c r="E96" s="92"/>
      <c r="F96" s="96" t="e">
        <f t="shared" si="21"/>
        <v>#DIV/0!</v>
      </c>
      <c r="G96" s="93">
        <v>0.50866299999999998</v>
      </c>
      <c r="H96" s="93">
        <v>0.289022</v>
      </c>
      <c r="I96" s="96">
        <f t="shared" si="22"/>
        <v>0.56819937758397998</v>
      </c>
      <c r="J96" s="104">
        <f t="shared" si="23"/>
        <v>0</v>
      </c>
      <c r="K96" s="39"/>
      <c r="L96" s="39"/>
      <c r="M96" s="41"/>
      <c r="N96" s="37"/>
      <c r="O96" s="24"/>
      <c r="P96" s="30"/>
    </row>
    <row r="97" spans="2:16" ht="12" customHeight="1" x14ac:dyDescent="0.25">
      <c r="B97" s="29"/>
      <c r="C97" s="94"/>
      <c r="D97" s="95"/>
      <c r="E97" s="92"/>
      <c r="F97" s="96" t="e">
        <f t="shared" si="21"/>
        <v>#DIV/0!</v>
      </c>
      <c r="G97" s="90"/>
      <c r="H97" s="91"/>
      <c r="I97" s="96" t="e">
        <f t="shared" si="22"/>
        <v>#DIV/0!</v>
      </c>
      <c r="J97" s="104">
        <f t="shared" si="23"/>
        <v>0</v>
      </c>
      <c r="K97" s="39"/>
      <c r="L97" s="39"/>
      <c r="M97" s="41"/>
      <c r="N97" s="37"/>
      <c r="O97" s="24"/>
      <c r="P97" s="30"/>
    </row>
    <row r="98" spans="2:16" ht="12" customHeight="1" x14ac:dyDescent="0.25">
      <c r="B98" s="29"/>
      <c r="C98" s="94"/>
      <c r="D98" s="95"/>
      <c r="E98" s="92"/>
      <c r="F98" s="96" t="e">
        <f t="shared" si="21"/>
        <v>#DIV/0!</v>
      </c>
      <c r="G98" s="90"/>
      <c r="H98" s="91"/>
      <c r="I98" s="96" t="e">
        <f t="shared" si="22"/>
        <v>#DIV/0!</v>
      </c>
      <c r="J98" s="104">
        <f t="shared" si="23"/>
        <v>0</v>
      </c>
      <c r="K98" s="39"/>
      <c r="L98" s="39"/>
      <c r="M98" s="41"/>
      <c r="N98" s="37"/>
      <c r="O98" s="24"/>
      <c r="P98" s="30"/>
    </row>
    <row r="99" spans="2:16" ht="12" customHeight="1" x14ac:dyDescent="0.25">
      <c r="B99" s="29"/>
      <c r="C99" s="97" t="s">
        <v>10</v>
      </c>
      <c r="D99" s="95">
        <f t="shared" ref="D99:E99" si="24">SUM(D92:D98)</f>
        <v>536.66281099999992</v>
      </c>
      <c r="E99" s="92">
        <f t="shared" si="24"/>
        <v>93.329997999999989</v>
      </c>
      <c r="F99" s="96">
        <f t="shared" si="21"/>
        <v>0.17390807800915425</v>
      </c>
      <c r="G99" s="95">
        <f t="shared" ref="G99:H99" si="25">SUM(G92:G98)</f>
        <v>362.067678</v>
      </c>
      <c r="H99" s="92">
        <f t="shared" si="25"/>
        <v>251.41089600000001</v>
      </c>
      <c r="I99" s="96">
        <f t="shared" si="22"/>
        <v>0.69437542005613662</v>
      </c>
      <c r="J99" s="39"/>
      <c r="K99" s="39"/>
      <c r="L99" s="39"/>
      <c r="M99" s="41"/>
      <c r="N99" s="37"/>
      <c r="O99" s="24"/>
      <c r="P99" s="30"/>
    </row>
    <row r="100" spans="2:16" ht="12" customHeight="1" x14ac:dyDescent="0.25">
      <c r="B100" s="29"/>
      <c r="E100" s="38"/>
      <c r="F100" s="39"/>
      <c r="G100" s="39"/>
      <c r="H100" s="40"/>
      <c r="I100" s="39"/>
      <c r="J100" s="39"/>
      <c r="K100" s="39"/>
      <c r="L100" s="39"/>
      <c r="M100" s="41"/>
      <c r="N100" s="37"/>
      <c r="O100" s="24"/>
      <c r="P100" s="30"/>
    </row>
    <row r="101" spans="2:16" ht="12" customHeight="1" x14ac:dyDescent="0.25">
      <c r="B101" s="29"/>
      <c r="C101" s="51" t="s">
        <v>60</v>
      </c>
      <c r="E101" s="38"/>
      <c r="F101" s="39"/>
      <c r="G101" s="39"/>
      <c r="H101" s="40"/>
      <c r="I101" s="39"/>
      <c r="J101" s="39"/>
      <c r="K101" s="39"/>
      <c r="L101" s="39"/>
      <c r="M101" s="41"/>
      <c r="N101" s="37"/>
      <c r="O101" s="24"/>
      <c r="P101" s="30"/>
    </row>
    <row r="102" spans="2:16" ht="12" customHeight="1" x14ac:dyDescent="0.25">
      <c r="B102" s="29"/>
      <c r="E102" s="38"/>
      <c r="F102" s="39"/>
      <c r="G102" s="39"/>
      <c r="H102" s="40"/>
      <c r="I102" s="39"/>
      <c r="J102" s="39"/>
      <c r="K102" s="39"/>
      <c r="L102" s="39"/>
      <c r="M102" s="41"/>
      <c r="N102" s="37"/>
      <c r="O102" s="24"/>
      <c r="P102" s="30"/>
    </row>
    <row r="103" spans="2:16" ht="12" customHeight="1" x14ac:dyDescent="0.25">
      <c r="B103" s="29"/>
      <c r="C103" s="103" t="s">
        <v>62</v>
      </c>
      <c r="D103" s="103" t="s">
        <v>87</v>
      </c>
      <c r="E103" s="102" t="s">
        <v>88</v>
      </c>
      <c r="F103" s="103" t="s">
        <v>61</v>
      </c>
      <c r="G103" s="103" t="s">
        <v>58</v>
      </c>
      <c r="H103" s="103" t="s">
        <v>59</v>
      </c>
      <c r="I103" s="103" t="s">
        <v>61</v>
      </c>
      <c r="J103" s="39"/>
      <c r="K103" s="39"/>
      <c r="L103" s="39"/>
      <c r="M103" s="41"/>
      <c r="N103" s="37"/>
      <c r="O103" s="24"/>
      <c r="P103" s="30"/>
    </row>
    <row r="104" spans="2:16" ht="12" customHeight="1" x14ac:dyDescent="0.25">
      <c r="B104" s="29"/>
      <c r="C104" s="94" t="s">
        <v>90</v>
      </c>
      <c r="D104" s="95">
        <v>314.43430699999999</v>
      </c>
      <c r="E104" s="92">
        <v>152.14112900000001</v>
      </c>
      <c r="F104" s="96">
        <f t="shared" ref="F104:F111" si="26">+E104/D104</f>
        <v>0.48385664545185908</v>
      </c>
      <c r="G104" s="93">
        <v>62.488067999999998</v>
      </c>
      <c r="H104" s="93">
        <v>28.957303</v>
      </c>
      <c r="I104" s="96">
        <f t="shared" ref="I104:I111" si="27">+H104/G104</f>
        <v>0.46340531763600051</v>
      </c>
      <c r="J104" s="104">
        <f>D104/$D$111</f>
        <v>0.44805137732473949</v>
      </c>
      <c r="K104" s="39"/>
      <c r="L104" s="39"/>
      <c r="M104" s="41"/>
      <c r="N104" s="37"/>
      <c r="O104" s="24"/>
      <c r="P104" s="30"/>
    </row>
    <row r="105" spans="2:16" ht="12" customHeight="1" x14ac:dyDescent="0.25">
      <c r="B105" s="29"/>
      <c r="C105" s="94" t="s">
        <v>92</v>
      </c>
      <c r="D105" s="95">
        <v>236.87382500000001</v>
      </c>
      <c r="E105" s="92">
        <v>125.499365</v>
      </c>
      <c r="F105" s="96">
        <f t="shared" si="26"/>
        <v>0.52981525079860547</v>
      </c>
      <c r="G105" s="93">
        <v>186.956672</v>
      </c>
      <c r="H105" s="93">
        <v>123.542405</v>
      </c>
      <c r="I105" s="96">
        <f t="shared" si="27"/>
        <v>0.66080768168573312</v>
      </c>
      <c r="J105" s="104">
        <f t="shared" ref="J105:J110" si="28">D105/$D$111</f>
        <v>0.33753200964622898</v>
      </c>
      <c r="K105" s="39"/>
      <c r="L105" s="39"/>
      <c r="M105" s="41"/>
      <c r="N105" s="37"/>
      <c r="O105" s="24"/>
      <c r="P105" s="30"/>
    </row>
    <row r="106" spans="2:16" ht="12" customHeight="1" x14ac:dyDescent="0.25">
      <c r="B106" s="29"/>
      <c r="C106" s="94" t="s">
        <v>91</v>
      </c>
      <c r="D106" s="95">
        <v>104.912898</v>
      </c>
      <c r="E106" s="92">
        <v>49.290975000000003</v>
      </c>
      <c r="F106" s="96">
        <f t="shared" si="26"/>
        <v>0.4698275992719218</v>
      </c>
      <c r="G106" s="93">
        <v>346.83574900000002</v>
      </c>
      <c r="H106" s="93">
        <v>247.11218299999999</v>
      </c>
      <c r="I106" s="96">
        <f t="shared" si="27"/>
        <v>0.71247610349416424</v>
      </c>
      <c r="J106" s="104">
        <f t="shared" si="28"/>
        <v>0.14949503728303384</v>
      </c>
      <c r="K106" s="39"/>
      <c r="L106" s="39"/>
      <c r="M106" s="41"/>
      <c r="N106" s="37"/>
      <c r="O106" s="24"/>
      <c r="P106" s="30"/>
    </row>
    <row r="107" spans="2:16" ht="12" customHeight="1" x14ac:dyDescent="0.25">
      <c r="B107" s="29"/>
      <c r="C107" s="94" t="s">
        <v>94</v>
      </c>
      <c r="D107" s="95">
        <v>32.895733</v>
      </c>
      <c r="E107" s="92">
        <v>21.56944</v>
      </c>
      <c r="F107" s="96">
        <f t="shared" si="26"/>
        <v>0.65569111957468773</v>
      </c>
      <c r="G107" s="93">
        <v>30.674347999999998</v>
      </c>
      <c r="H107" s="93">
        <v>17.213436000000002</v>
      </c>
      <c r="I107" s="96">
        <f t="shared" si="27"/>
        <v>0.56116713548402075</v>
      </c>
      <c r="J107" s="104">
        <f t="shared" si="28"/>
        <v>4.6874587634474899E-2</v>
      </c>
      <c r="K107" s="39"/>
      <c r="L107" s="39"/>
      <c r="M107" s="41"/>
      <c r="N107" s="37"/>
      <c r="O107" s="24"/>
      <c r="P107" s="30"/>
    </row>
    <row r="108" spans="2:16" ht="12" customHeight="1" x14ac:dyDescent="0.25">
      <c r="B108" s="29"/>
      <c r="C108" s="94" t="s">
        <v>93</v>
      </c>
      <c r="D108" s="95">
        <v>12.665048000000001</v>
      </c>
      <c r="E108" s="92">
        <v>6.1928830000000001</v>
      </c>
      <c r="F108" s="96">
        <f t="shared" si="26"/>
        <v>0.48897430155811489</v>
      </c>
      <c r="G108" s="93">
        <v>9.9971540000000001</v>
      </c>
      <c r="H108" s="93">
        <v>5.4721109999999999</v>
      </c>
      <c r="I108" s="96">
        <f t="shared" si="27"/>
        <v>0.54736688061422278</v>
      </c>
      <c r="J108" s="104">
        <f t="shared" si="28"/>
        <v>1.8046988111522888E-2</v>
      </c>
      <c r="K108" s="39"/>
      <c r="L108" s="39"/>
      <c r="M108" s="41"/>
      <c r="N108" s="37"/>
      <c r="O108" s="24"/>
      <c r="P108" s="30"/>
    </row>
    <row r="109" spans="2:16" ht="12" customHeight="1" x14ac:dyDescent="0.25">
      <c r="B109" s="29"/>
      <c r="C109" s="94"/>
      <c r="D109" s="95"/>
      <c r="E109" s="92"/>
      <c r="F109" s="96" t="e">
        <f t="shared" si="26"/>
        <v>#DIV/0!</v>
      </c>
      <c r="G109" s="93"/>
      <c r="H109" s="93"/>
      <c r="I109" s="96" t="e">
        <f t="shared" si="27"/>
        <v>#DIV/0!</v>
      </c>
      <c r="J109" s="104">
        <f t="shared" si="28"/>
        <v>0</v>
      </c>
      <c r="K109" s="39"/>
      <c r="L109" s="39"/>
      <c r="M109" s="41"/>
      <c r="N109" s="37"/>
      <c r="O109" s="24"/>
      <c r="P109" s="30"/>
    </row>
    <row r="110" spans="2:16" ht="12" customHeight="1" x14ac:dyDescent="0.25">
      <c r="B110" s="29"/>
      <c r="C110" s="94"/>
      <c r="D110" s="95"/>
      <c r="E110" s="92"/>
      <c r="F110" s="96" t="e">
        <f t="shared" si="26"/>
        <v>#DIV/0!</v>
      </c>
      <c r="G110" s="93"/>
      <c r="H110" s="93"/>
      <c r="I110" s="96" t="e">
        <f t="shared" si="27"/>
        <v>#DIV/0!</v>
      </c>
      <c r="J110" s="104">
        <f t="shared" si="28"/>
        <v>0</v>
      </c>
      <c r="K110" s="39"/>
      <c r="L110" s="39"/>
      <c r="M110" s="41"/>
      <c r="N110" s="37"/>
      <c r="O110" s="24"/>
      <c r="P110" s="30"/>
    </row>
    <row r="111" spans="2:16" ht="12" customHeight="1" x14ac:dyDescent="0.25">
      <c r="B111" s="29"/>
      <c r="C111" s="97" t="s">
        <v>10</v>
      </c>
      <c r="D111" s="95">
        <f t="shared" ref="D111:E111" si="29">SUM(D104:D110)</f>
        <v>701.78181099999995</v>
      </c>
      <c r="E111" s="92">
        <f t="shared" si="29"/>
        <v>354.69379199999997</v>
      </c>
      <c r="F111" s="96">
        <f t="shared" si="26"/>
        <v>0.50541890148817203</v>
      </c>
      <c r="G111" s="95">
        <f t="shared" ref="G111:H111" si="30">SUM(G104:G110)</f>
        <v>636.95199100000002</v>
      </c>
      <c r="H111" s="92">
        <f t="shared" si="30"/>
        <v>422.297438</v>
      </c>
      <c r="I111" s="96">
        <f t="shared" si="27"/>
        <v>0.66299728074796138</v>
      </c>
      <c r="J111" s="39"/>
      <c r="K111" s="39"/>
      <c r="L111" s="39"/>
      <c r="M111" s="41"/>
      <c r="N111" s="37"/>
      <c r="O111" s="24"/>
      <c r="P111" s="30"/>
    </row>
    <row r="112" spans="2:16" ht="12" customHeight="1" x14ac:dyDescent="0.25">
      <c r="B112" s="29"/>
      <c r="E112" s="38"/>
      <c r="F112" s="39"/>
      <c r="G112" s="39"/>
      <c r="H112" s="40"/>
      <c r="I112" s="39"/>
      <c r="J112" s="39"/>
      <c r="K112" s="39"/>
      <c r="L112" s="39"/>
      <c r="M112" s="41"/>
      <c r="N112" s="37"/>
      <c r="O112" s="24"/>
      <c r="P112" s="30"/>
    </row>
    <row r="113" spans="2:16" ht="12" customHeight="1" x14ac:dyDescent="0.25">
      <c r="B113" s="29"/>
      <c r="E113" s="38"/>
      <c r="F113" s="39"/>
      <c r="G113" s="39"/>
      <c r="H113" s="40"/>
      <c r="I113" s="39"/>
      <c r="J113" s="39"/>
      <c r="K113" s="39"/>
      <c r="L113" s="39"/>
      <c r="M113" s="41"/>
      <c r="N113" s="37"/>
      <c r="O113" s="24"/>
      <c r="P113" s="30"/>
    </row>
    <row r="114" spans="2:16" x14ac:dyDescent="0.2">
      <c r="B114" s="29"/>
      <c r="P114" s="30"/>
    </row>
    <row r="115" spans="2:16" x14ac:dyDescent="0.2">
      <c r="B115" s="29"/>
      <c r="P115" s="30"/>
    </row>
    <row r="116" spans="2:16" x14ac:dyDescent="0.2">
      <c r="B116" s="29"/>
      <c r="P116" s="30"/>
    </row>
    <row r="117" spans="2:16" x14ac:dyDescent="0.2">
      <c r="B117" s="29"/>
      <c r="P117" s="30"/>
    </row>
    <row r="118" spans="2:16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Perucámaras </vt:lpstr>
      <vt:lpstr>Índice</vt:lpstr>
      <vt:lpstr>Macro Región Centro</vt:lpstr>
      <vt:lpstr>1. Áncash</vt:lpstr>
      <vt:lpstr>Ancash</vt:lpstr>
      <vt:lpstr>2. Apurímac</vt:lpstr>
      <vt:lpstr>3. Ayacucho</vt:lpstr>
      <vt:lpstr>4. Huancavelica</vt:lpstr>
      <vt:lpstr>5. Huánuco</vt:lpstr>
      <vt:lpstr>6. Ica</vt:lpstr>
      <vt:lpstr>7. Junín</vt:lpstr>
      <vt:lpstr>8. Pasco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José Rojas Gutiérrez - Perucamaras</cp:lastModifiedBy>
  <dcterms:created xsi:type="dcterms:W3CDTF">2021-01-10T03:39:07Z</dcterms:created>
  <dcterms:modified xsi:type="dcterms:W3CDTF">2022-11-22T15:21:48Z</dcterms:modified>
</cp:coreProperties>
</file>